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3"/>
  </bookViews>
  <sheets>
    <sheet name="Resultatregnskap" sheetId="1" r:id="rId1"/>
    <sheet name="Balanse" sheetId="2" r:id="rId2"/>
    <sheet name="Spes. resultatregnskap" sheetId="3" r:id="rId3"/>
    <sheet name="Noter" sheetId="4" r:id="rId4"/>
  </sheets>
  <definedNames>
    <definedName name="_xlnm.Print_Titles" localSheetId="2">'Spes. resultatregnskap'!$1:$5</definedName>
  </definedNames>
  <calcPr fullCalcOnLoad="1"/>
</workbook>
</file>

<file path=xl/sharedStrings.xml><?xml version="1.0" encoding="utf-8"?>
<sst xmlns="http://schemas.openxmlformats.org/spreadsheetml/2006/main" count="442" uniqueCount="367">
  <si>
    <t>Inntekter</t>
  </si>
  <si>
    <t>Andre inntekter</t>
  </si>
  <si>
    <t>Sum inntekter</t>
  </si>
  <si>
    <t xml:space="preserve"> </t>
  </si>
  <si>
    <t>SUM EIENDELER</t>
  </si>
  <si>
    <t>Kundefordringer</t>
  </si>
  <si>
    <t>Bankinnskudd SpareBank1 SR-BANK</t>
  </si>
  <si>
    <t xml:space="preserve">BALANSE </t>
  </si>
  <si>
    <t>RESULTATREGNSKAP</t>
  </si>
  <si>
    <t>Sum disponeringer</t>
  </si>
  <si>
    <t>Sum kortsiktig gjeld</t>
  </si>
  <si>
    <t>Andre kortsiktige fordringer</t>
  </si>
  <si>
    <t>Anleggsmidler</t>
  </si>
  <si>
    <t>Sum anleggsmidler</t>
  </si>
  <si>
    <t>Omløpsmidler</t>
  </si>
  <si>
    <t>Fordringer</t>
  </si>
  <si>
    <t>Sum fordringer</t>
  </si>
  <si>
    <t>Bankinnskudd</t>
  </si>
  <si>
    <t>Bankinnskudd Haugesund Sparebank</t>
  </si>
  <si>
    <t>Sum bankinnskudd</t>
  </si>
  <si>
    <t>Sum omløpsmidler</t>
  </si>
  <si>
    <t>EGENKAPITAL OG GJELD</t>
  </si>
  <si>
    <t>Egenkapital</t>
  </si>
  <si>
    <t>Opptjent egenkapital</t>
  </si>
  <si>
    <t>Sum egenkapital</t>
  </si>
  <si>
    <t>Gjeld</t>
  </si>
  <si>
    <t>Leverandørgjeld</t>
  </si>
  <si>
    <t>Annen kortsiktig gjeld</t>
  </si>
  <si>
    <t>SUM EGENKAPITAL OG GJELD</t>
  </si>
  <si>
    <t>HAUGESUND IDRETTSLAG ORIENTERING</t>
  </si>
  <si>
    <t>Avsetning til HIL-Hallen</t>
  </si>
  <si>
    <t>EIENDELER</t>
  </si>
  <si>
    <t>Salgsinntekter, utenfor avgiftsområdet</t>
  </si>
  <si>
    <t>Kostnader</t>
  </si>
  <si>
    <t>Sum kostnader</t>
  </si>
  <si>
    <t>Driftsresultat</t>
  </si>
  <si>
    <t>Finansposter og ekstaordinære poster</t>
  </si>
  <si>
    <t>Sum finansposter</t>
  </si>
  <si>
    <t>ÅRSRESULTAT</t>
  </si>
  <si>
    <t>DISPONERING AV ÅRSRESULTAT</t>
  </si>
  <si>
    <t>Kortsiktig gjeld</t>
  </si>
  <si>
    <t>Offentlige tilskudd</t>
  </si>
  <si>
    <t>Klasse 3:  Salgs- og driftsinntekter</t>
  </si>
  <si>
    <t>Salg kart</t>
  </si>
  <si>
    <t>Salg løperbrikker, kompass og annet o-utstyr</t>
  </si>
  <si>
    <t>Stevneinntekter o-løp</t>
  </si>
  <si>
    <t>Stevneinntekter Djupadalten</t>
  </si>
  <si>
    <t>Salg turorienteringsmapper og merker</t>
  </si>
  <si>
    <t>Salg i O-hytta</t>
  </si>
  <si>
    <t>Bodsalg o-løp og andre arrangement</t>
  </si>
  <si>
    <t>Kommunale tilskudd drift</t>
  </si>
  <si>
    <t>Tilskudd turorientering</t>
  </si>
  <si>
    <t>Grasrotandelen</t>
  </si>
  <si>
    <t>Leieinntekter</t>
  </si>
  <si>
    <t>Leieinntekter utstyr</t>
  </si>
  <si>
    <t xml:space="preserve">Kursinntekter </t>
  </si>
  <si>
    <t>Medlemskontingenter</t>
  </si>
  <si>
    <t>Reklame-/annonseinntekter  kart</t>
  </si>
  <si>
    <t>Reklame-/annonseinntekter  hjemmesiden</t>
  </si>
  <si>
    <t>Reklame-/annonseinntekter turorientering</t>
  </si>
  <si>
    <t>Reklame-/annonseinntekter diverse</t>
  </si>
  <si>
    <t>Lotteri</t>
  </si>
  <si>
    <t>Egenandel løp v/fellesreiser i regi av klubben</t>
  </si>
  <si>
    <t>Egenandel sosiale aktiviteter/arrangement</t>
  </si>
  <si>
    <t>Dugnad</t>
  </si>
  <si>
    <t>Diverse øvrige inntekter</t>
  </si>
  <si>
    <t>Varekostnad og innkjøp</t>
  </si>
  <si>
    <t>Kartutgifter, NOF avgift etc. HILs o-løp</t>
  </si>
  <si>
    <t>Kjøp og kostnader v/løps- og overtrekksdrakter</t>
  </si>
  <si>
    <t>Varekjøp og kostnader vedr. salg turorientering</t>
  </si>
  <si>
    <t>Varekjøp og kostnader ved salg i O-hytta</t>
  </si>
  <si>
    <t>Varekjøp ved bodsalg o-løp og andre arrangementer</t>
  </si>
  <si>
    <t>Klasse 6 og 7:  Andre driftskostnader</t>
  </si>
  <si>
    <t>Inventar og driftsmidler som ikke skal aktiveres</t>
  </si>
  <si>
    <t>Innkjøp inventar og utstyr O-hytta</t>
  </si>
  <si>
    <t>Arrangementsutstyr og arrangementsrekvisita</t>
  </si>
  <si>
    <t>Diverse øvrige innkjøp</t>
  </si>
  <si>
    <t>Reparasjon og vedlikehold</t>
  </si>
  <si>
    <t>Reparasjon og vedlikehold O-hytta</t>
  </si>
  <si>
    <t>Reparasjon og vedlikehold utstyr</t>
  </si>
  <si>
    <t>Fremmede tjenester</t>
  </si>
  <si>
    <t>Treningsledelse</t>
  </si>
  <si>
    <t>Økonomisk og juridisk bistand</t>
  </si>
  <si>
    <t>Synfaring og kartproduksjon</t>
  </si>
  <si>
    <t>Andre fremmedtjenester</t>
  </si>
  <si>
    <t>Kontorkostnad, trykksaker og lignende.</t>
  </si>
  <si>
    <t>Kontorrekvisita</t>
  </si>
  <si>
    <t>Kopiering/trykking</t>
  </si>
  <si>
    <t>Trykksaker</t>
  </si>
  <si>
    <t>Tidsskrifter, litteratur med mer.</t>
  </si>
  <si>
    <t>Annen kontorkostnad</t>
  </si>
  <si>
    <t>Telefon, porto og lignende.</t>
  </si>
  <si>
    <t>Telefon</t>
  </si>
  <si>
    <t>Porto</t>
  </si>
  <si>
    <t>Reise- og oppholdskostnader</t>
  </si>
  <si>
    <t>Bilgodtgjørelse reiser o-løp</t>
  </si>
  <si>
    <t>Bilgodtgjørelse reiser treningsamlinger og lignende</t>
  </si>
  <si>
    <t>Bilgodtgjørelse administasjon</t>
  </si>
  <si>
    <t>Bilgodtgjørelse diverse</t>
  </si>
  <si>
    <t>Reise- og oppholdskostnader treningssamlinger</t>
  </si>
  <si>
    <t>Reise- og oppholdskostnader administrasjon</t>
  </si>
  <si>
    <t>Reise- og oppholdskostnader diverse</t>
  </si>
  <si>
    <t>Deltakelse i løp og trening</t>
  </si>
  <si>
    <t>Trening og instruksjonsutgifter</t>
  </si>
  <si>
    <t>ROOTS og kretslagssamlinger</t>
  </si>
  <si>
    <t>Salgs-, reklame- og representasjonskostnader</t>
  </si>
  <si>
    <t>Reklame/annonser</t>
  </si>
  <si>
    <t>Reklame/annonser turorientering</t>
  </si>
  <si>
    <t>Kontingenter, avgifter og gaver</t>
  </si>
  <si>
    <t>Kontingent kretslag</t>
  </si>
  <si>
    <t>Kontingent Rogaland O-krets</t>
  </si>
  <si>
    <t>Gaver og oppmerksomheter</t>
  </si>
  <si>
    <t>Løpsavgift til NOF</t>
  </si>
  <si>
    <t>Tur-o-avgift til NOF</t>
  </si>
  <si>
    <t>Kartavgift til Rogaland O-krets</t>
  </si>
  <si>
    <t>Forsikring</t>
  </si>
  <si>
    <t>Forsikring inventar og utstyr</t>
  </si>
  <si>
    <t>Ulykkesforsikring</t>
  </si>
  <si>
    <t>Andre kostnader</t>
  </si>
  <si>
    <t>Administrasjonskostnader</t>
  </si>
  <si>
    <t>Møtekostnader</t>
  </si>
  <si>
    <t>Sosiale aktiviteter</t>
  </si>
  <si>
    <t>Diverse kostnader</t>
  </si>
  <si>
    <t>Tap og lignende.</t>
  </si>
  <si>
    <t>Tap på fordringer</t>
  </si>
  <si>
    <t>Finansinntekt og -kostnad, ekstraordinære inntekter og kostnader</t>
  </si>
  <si>
    <t>Finansinntekter</t>
  </si>
  <si>
    <t>Renteinntekter</t>
  </si>
  <si>
    <t>Avkastning fondsplasseringer</t>
  </si>
  <si>
    <t>Verdiøkning finansielle plasseringer</t>
  </si>
  <si>
    <t>Finanskostnader</t>
  </si>
  <si>
    <t>Nedskrivning finansielle plasseringer</t>
  </si>
  <si>
    <t>Rentekostnader</t>
  </si>
  <si>
    <t>Andre finanskostnader</t>
  </si>
  <si>
    <t>Budsjett</t>
  </si>
  <si>
    <t>Sum salgsinntekter, utenfor avgiftsområdet</t>
  </si>
  <si>
    <t>Sum offentlige tilskudd</t>
  </si>
  <si>
    <t xml:space="preserve">Tilbakebetalt startkontingent ved etteranmelding </t>
  </si>
  <si>
    <t>og/eller ikke møtt</t>
  </si>
  <si>
    <t>Sum andre inntekter</t>
  </si>
  <si>
    <t>Sum varekostnad og innkjøp</t>
  </si>
  <si>
    <t>Lønn, honorarer og annen godtgjørelse</t>
  </si>
  <si>
    <t>Innkjøp instruksjonsmateriell, treningsutstyr o.l.</t>
  </si>
  <si>
    <t>Sum fremmede tjenester</t>
  </si>
  <si>
    <t>Sum salgs-, reklame- og representasjonskostn.</t>
  </si>
  <si>
    <t>Sum reparasjon og vedlikehold</t>
  </si>
  <si>
    <t>Sum kontorkostnad, trykksaker og lignende.</t>
  </si>
  <si>
    <t>Sum telefon, porto og lignende.</t>
  </si>
  <si>
    <t>Sum reise- og oppholdskostnader</t>
  </si>
  <si>
    <t>Sum deltakelse i løp og trening</t>
  </si>
  <si>
    <t>Sum kontingenter, avgifter og gaver</t>
  </si>
  <si>
    <t>Sum forsikring</t>
  </si>
  <si>
    <t>Sum andre kostnader</t>
  </si>
  <si>
    <t>Sum andre driftskostnader</t>
  </si>
  <si>
    <t>Sum finansinntekter</t>
  </si>
  <si>
    <t>Netto finansresultat</t>
  </si>
  <si>
    <t xml:space="preserve">     Regnskap</t>
  </si>
  <si>
    <t>Kontingent, diverse</t>
  </si>
  <si>
    <t xml:space="preserve">Salg løps- og treningsdrakter </t>
  </si>
  <si>
    <t>Synfaring og kartegning ved egne medlemmer</t>
  </si>
  <si>
    <t>Kursavgifter, mat kurs o.l.</t>
  </si>
  <si>
    <t>O-Troll leirer</t>
  </si>
  <si>
    <t>Kontingent HIL Allianse</t>
  </si>
  <si>
    <t>Sum finansposter og ekstraordinære poster</t>
  </si>
  <si>
    <t>Andel salgsgevinst HIL-Huset (16%)</t>
  </si>
  <si>
    <t>Ekstraordinære inntekter</t>
  </si>
  <si>
    <t>Kart- og idrettsanleggsfond</t>
  </si>
  <si>
    <t>Utstyrsfond</t>
  </si>
  <si>
    <t>Sum fond</t>
  </si>
  <si>
    <t>Annen egenkapital</t>
  </si>
  <si>
    <t>Sum opptjent egenkapital</t>
  </si>
  <si>
    <t>Overføring til Annen egenkapital</t>
  </si>
  <si>
    <t>Overføring til Kartfond</t>
  </si>
  <si>
    <t xml:space="preserve">Rekrutteringsfond </t>
  </si>
  <si>
    <t>Note</t>
  </si>
  <si>
    <t>Note 1</t>
  </si>
  <si>
    <t>Regnskapsprinsipper</t>
  </si>
  <si>
    <t>Inntekter regnskapsføres når de er opptjent, altså når krav på vederlag oppstår.</t>
  </si>
  <si>
    <t>forventede tap.</t>
  </si>
  <si>
    <t>Note 2</t>
  </si>
  <si>
    <t>Salgsinntekter</t>
  </si>
  <si>
    <t>Note 3</t>
  </si>
  <si>
    <t>Note 4</t>
  </si>
  <si>
    <t>Note 7</t>
  </si>
  <si>
    <t>Note 6</t>
  </si>
  <si>
    <t>Disponering av årsresultat</t>
  </si>
  <si>
    <t>Overføring til annen egenkapital</t>
  </si>
  <si>
    <t>Overføring til kartfond</t>
  </si>
  <si>
    <t>Overføring fra kartfond</t>
  </si>
  <si>
    <t xml:space="preserve">Sum disponeringer </t>
  </si>
  <si>
    <t>Ansvar- og kriminalitetsforsikring</t>
  </si>
  <si>
    <t>Bank- og kortgebyrer, omkostninger Klubbadmin</t>
  </si>
  <si>
    <t>Offentlige tilskudd og tilskudd fra NOF og NIF</t>
  </si>
  <si>
    <t>MVA. refusjon kart</t>
  </si>
  <si>
    <t>Godtgjørelse ROOTS- og O-troll arrangement</t>
  </si>
  <si>
    <t>Stevneinntekter andre trimløp</t>
  </si>
  <si>
    <t>Sum leieinntekter</t>
  </si>
  <si>
    <t>Reise- og oppholdskostnader kurs, seminarer etc.</t>
  </si>
  <si>
    <t>Langsiktig gjeld</t>
  </si>
  <si>
    <t>Lån fra HIL Allianse</t>
  </si>
  <si>
    <t>Sum langsiktig gjeld</t>
  </si>
  <si>
    <t>Bygninger</t>
  </si>
  <si>
    <t>Offentlig tilskudd og tilskudd fra NOF og NIF</t>
  </si>
  <si>
    <t>Note 5</t>
  </si>
  <si>
    <t>Tilskudd fra HIL Allianse til ny O-hytte eller rehabilitering</t>
  </si>
  <si>
    <t>Note 8</t>
  </si>
  <si>
    <t>Lån og tilskudd fra HIL Allianse</t>
  </si>
  <si>
    <t>Note 9</t>
  </si>
  <si>
    <t>Overføring fra Kartfond</t>
  </si>
  <si>
    <t>Voksenopplæringsmidler</t>
  </si>
  <si>
    <t>Kjøp av litteratur for videresalg</t>
  </si>
  <si>
    <t>Varekjøp og kostnader ved kurs arrangement</t>
  </si>
  <si>
    <t>Reise- og oppholdskostnader NM og Norgescup</t>
  </si>
  <si>
    <t>Reise- og oppholdskostnader klubbturer Danmark o.l.</t>
  </si>
  <si>
    <t>Reise- og oppholdskostnader Hovedløpet</t>
  </si>
  <si>
    <t>Startkontingent nærløp, RR, DM, bedrift, sommerløp</t>
  </si>
  <si>
    <t>Startkontingent NM og Norgescup</t>
  </si>
  <si>
    <t>Startkontingent Hovedløpet</t>
  </si>
  <si>
    <t>Kontingenter diverse</t>
  </si>
  <si>
    <t>Forskuddsbetalt lisens regnskapsprogram</t>
  </si>
  <si>
    <t>Innskutt egenkapital</t>
  </si>
  <si>
    <t>O-Hytte prosjektet, mottatte midler</t>
  </si>
  <si>
    <t>Sum innskutt egenkapital</t>
  </si>
  <si>
    <t>Reise- og oppholdskostnader o-løp, RR, DM, nærløp o.l.</t>
  </si>
  <si>
    <t>Treningsavgift Deap Ocean Arena</t>
  </si>
  <si>
    <t>Overføring til O-hytte prosjektet</t>
  </si>
  <si>
    <t>O-hyttefond</t>
  </si>
  <si>
    <t>Overføring til fond for O-hytte prosjekt</t>
  </si>
  <si>
    <t>Grethe Paulsen Vie</t>
  </si>
  <si>
    <t xml:space="preserve">          leder</t>
  </si>
  <si>
    <t xml:space="preserve">Årsregnskapet er satt opp i samsvar med Regnskaps- og revisjonsbestemmelsene for små </t>
  </si>
  <si>
    <t xml:space="preserve">Kontingenten til HIL Allianse ble kr. 48.180 som er nesten kr. 7.000 lavere enn året før pga. </t>
  </si>
  <si>
    <t>reduksjon i medlemsmassen.</t>
  </si>
  <si>
    <t>Byggekonto ny O-hytte</t>
  </si>
  <si>
    <t>Kostnader  vedrørende O-hytte forprosjektet er så langt aktivert.</t>
  </si>
  <si>
    <t>Note 10</t>
  </si>
  <si>
    <t>Note 11</t>
  </si>
  <si>
    <t>Note 12</t>
  </si>
  <si>
    <t>O-hytte prosjektet, mottatte midler</t>
  </si>
  <si>
    <t>revisorer</t>
  </si>
  <si>
    <t xml:space="preserve">Fordringer er oppført i balansen med fordringenes pålydende etter fradrag for konstaterte og </t>
  </si>
  <si>
    <t>idrettslag tilknyttet Norges Idrettsforbund (NIF).</t>
  </si>
  <si>
    <t>Budsjett 2018</t>
  </si>
  <si>
    <t>avvik 2018</t>
  </si>
  <si>
    <t>Egenandel treningsleirer, Norgescup og NM</t>
  </si>
  <si>
    <t>Treningsavgifter</t>
  </si>
  <si>
    <t>Godtgjørelse og dekning kostnader v/reiselederoppgaver RO</t>
  </si>
  <si>
    <t>Sponsorinntekter og tilskudd stolpejakten</t>
  </si>
  <si>
    <t>Sponsorstøtte til aktiviteter, treningsleire etc.</t>
  </si>
  <si>
    <t>Salg av boka "Orienteringshytta i Djupadalen"</t>
  </si>
  <si>
    <t>Kjøp av rekruttpakker, løperbrikker etc. for videresalg</t>
  </si>
  <si>
    <t>Stolpejakten - materiell og rekvisita</t>
  </si>
  <si>
    <t>Startkontingent løp v/klubbturer Danmark, O-festival, pinseløp</t>
  </si>
  <si>
    <t>Kontingent/avgift stolpejakten</t>
  </si>
  <si>
    <t>Påminnelsesavgift</t>
  </si>
  <si>
    <t>Valutagevinst</t>
  </si>
  <si>
    <t>Aktivitetsmidler NOF - rekruttleir, o-skole, finn frem dag etc.</t>
  </si>
  <si>
    <t>Momskompensasjon for driftskostnader</t>
  </si>
  <si>
    <t>Øvrige tilskudd fra NOF og NIF</t>
  </si>
  <si>
    <t>LAM-midler</t>
  </si>
  <si>
    <t>Haugesund, 31.12.2018</t>
  </si>
  <si>
    <t>Opptjente, ikke innbetalte driftsinntekter pr. årsskiftet</t>
  </si>
  <si>
    <t>Sum gjeld</t>
  </si>
  <si>
    <t>Frode Nysted</t>
  </si>
  <si>
    <t xml:space="preserve">Folkehelsemidler </t>
  </si>
  <si>
    <t>Spillemidler kart</t>
  </si>
  <si>
    <t>I salgsinntektene på kr. 523.070 inngår bl.a. salg av turorienteringsmapper og merker med kr. 100.050,</t>
  </si>
  <si>
    <t>Noter til regnskapet for 2018</t>
  </si>
  <si>
    <t>og lignende blir ikke beholdningsført, men kostnadsført i anskaffelsesåret.</t>
  </si>
  <si>
    <t xml:space="preserve">stevneinntekter Djupadalten med kr. 117.851, stevneinntekter o-løp med kr. 136.316 hvorav </t>
  </si>
  <si>
    <t>I denne posten på kr. 220.829 inngår Folkehelsemidler med kr. 89.000 for stolpejakten, hvorav kr. 50.000</t>
  </si>
  <si>
    <t>fra Karmøy kommune og kr. 39.000 fra Haugesund kommune. Driftsstøtten fra Haugesund kommune ble</t>
  </si>
  <si>
    <t>kr. 27.884 hvorav kr. 3.150 var restoppgjør for 2017.</t>
  </si>
  <si>
    <t>Fra NIF er det mottatt momskompensasjon med kr. 38.402 og  LAM-midler basert på antall yngre</t>
  </si>
  <si>
    <t xml:space="preserve">medlemmer med kr. 30.304. </t>
  </si>
  <si>
    <t xml:space="preserve">Fra NOF er det mottatt totalt kr. 30.580 i aktivitetsmidler for paraorientering, sommer o-skole, </t>
  </si>
  <si>
    <t>finn frem dag, rekruttleir, Verdens o-dag og flex-o-løp.</t>
  </si>
  <si>
    <t xml:space="preserve">hvorav kr. 140.000 fra Haugaland Kraft i sponsorstøtte og kr. 53.000 fra Stolpejakten for kulturstolper </t>
  </si>
  <si>
    <t>Medlemskontingenter ble totalt kr. 81.250, egenandelser ved reiser og treningsleirer totalt kr. 114.219,</t>
  </si>
  <si>
    <t>Reklame-/annonseinntekter  arrangementer</t>
  </si>
  <si>
    <t>og for turorientering med tils. Kr. 25.000, hvorav kr. 15.000 fra Haugesund Sparebank</t>
  </si>
  <si>
    <t>og Djupadalen. O-kurs ved aktivitetsdag for Friluftsrådet Vest innbrakte til sammen kr. 7.000.</t>
  </si>
  <si>
    <t xml:space="preserve">Haugesund Turistforening for hjelp til overføring av stedsnavn til turkartet i deres nye bok om Byheiene </t>
  </si>
  <si>
    <t>Vare- og arrangementskostnader</t>
  </si>
  <si>
    <t xml:space="preserve">gjelder Kr. 45.329 Fjord-O og kr.8.761 HILs sprintløp.  Løpskostnader omfatter bl.a. kart og løypetrykk,  </t>
  </si>
  <si>
    <t xml:space="preserve">NOF's løpsavgift og leie Skudehallen, </t>
  </si>
  <si>
    <t xml:space="preserve">Innkjøp for salg i O-hytta og salg på løp ble hhv. Kr. 14.586 og 11.076, mens kostnad for </t>
  </si>
  <si>
    <t>turorienteringskonvoluttene ble kr. 17.929</t>
  </si>
  <si>
    <t>Honorar til egne medlemmer for o-trening etc.</t>
  </si>
  <si>
    <t>Kostnad for solgte eksemplarer av O-hytte boka og eksemplarer gitt i gave ble kr. 6.120.</t>
  </si>
  <si>
    <t>Kostnad for kurs ble kr.6.000 i honorar til egne medlemmer.</t>
  </si>
  <si>
    <t xml:space="preserve">med kr. 91.500 som gjelder revidering og rentegning av Skudenes med kr. 49.000 i forbindelse med </t>
  </si>
  <si>
    <t xml:space="preserve">Fjord-O 2018 og prosjektadministrasjon, søknader og grunnarbeid for sprintkartet i Haugesund til  </t>
  </si>
  <si>
    <t>NM Sprint i 2020 med 42.500.</t>
  </si>
  <si>
    <t>Reise- og oppholdsutgifter o-løp og treningssamlinger ble kr. 242.616 mot kr. 247.962  året før</t>
  </si>
  <si>
    <t xml:space="preserve">Kontingenter, avgifter og gaver ble tils. Kr. 122.334, og de største postene her er kontingenten til </t>
  </si>
  <si>
    <t>HIL Allianse med kr. 43.863 og avgift til Stolpejakten med kr. 43.750.</t>
  </si>
  <si>
    <t xml:space="preserve">            19.02.2019</t>
  </si>
  <si>
    <t>Beholdning pr. 31.12.18 av den nye boka "Orienteringshytta i Djupadalen" er bokført til kostpris.</t>
  </si>
  <si>
    <t>Det er innbetalt til sammen kr. 391.522 pr. årsskiftet fra firmaer, privatpersoner og klubbens medlemmer</t>
  </si>
  <si>
    <t xml:space="preserve">Grasrotandelen ble kr. 4.659. I 2017 var den kr. 9.746 etter at klubben mottok kr. 6.721 fra HIL Allianse </t>
  </si>
  <si>
    <t xml:space="preserve">i DeepOcean Arena for 2018/2019 med kr. 15.000.   </t>
  </si>
  <si>
    <t>I kundefordringer på kr. 26.534 inngår kr. 16.884 som er fakturert Haugesund Sparebank for annonse</t>
  </si>
  <si>
    <t>Opptjente driftsinntekter</t>
  </si>
  <si>
    <t xml:space="preserve">Opptjente driftsinntekter er totalt kr. 122.604.  Djupadalten ga et overskudd på kr. 117.000 og salg i </t>
  </si>
  <si>
    <t>Djupadalen 2 juledag ble 5.604.  Begge disse beløpene er innbetalt i januar 2019.</t>
  </si>
  <si>
    <t>Note 13</t>
  </si>
  <si>
    <t>Sponsorinntekter Haugesund Sparebank</t>
  </si>
  <si>
    <t>Kostnad antall solgte eksempøarer og gaver av O-hytte boka</t>
  </si>
  <si>
    <t xml:space="preserve">                           Helge Jørgensen             </t>
  </si>
  <si>
    <t xml:space="preserve">                                nestleder                         </t>
  </si>
  <si>
    <t xml:space="preserve">       Sigleif Steinsvåg</t>
  </si>
  <si>
    <t xml:space="preserve">                          Kari Anne Ringdal</t>
  </si>
  <si>
    <t xml:space="preserve">       Sverre Bakkevig</t>
  </si>
  <si>
    <t xml:space="preserve">               kasserer</t>
  </si>
  <si>
    <t xml:space="preserve">Utlegg kostnadsføres i det året de pådras.  O-kart og innkjøp av løps- og overtrekksklær </t>
  </si>
  <si>
    <t>Fjord-O kr.127.881,  salg i O-hytta med kr. 68.202, kiosksalg o-løp med kr. 26.044, kartsalg kr. 39.757</t>
  </si>
  <si>
    <t>hvorav kr. 30.107 til bedriftsidretten og salg/gaver av O-hytte boka til en samlet sum på kr. 9.950.</t>
  </si>
  <si>
    <t>ved fordeling 20/80 % til HIL Orientering og HIL Friidrett av Alliansens oppsamlede grasrotandel.</t>
  </si>
  <si>
    <t>Leie- of andre inntekter ble totalt kr. 527.118. De største postene her er stolpejakten med kr. 193.000</t>
  </si>
  <si>
    <t>sponsorinntekter kr. 50.000 fra Haugesund Sparebank og reklame på hjemmeside</t>
  </si>
  <si>
    <t xml:space="preserve">Det er mottatt kr. 7.000 fra RO i ledergodtgjørelse på Hovedløpet/O-landsleiren, og kr. 5.000 fra </t>
  </si>
  <si>
    <t>Haugesund Sparebank støttet også bokprosjektet med kr. 10.000 i form av helsides annonse.</t>
  </si>
  <si>
    <t xml:space="preserve">Innbetalt treningsavgift med kr. 9.800 gjelder innetreningen i DeepOcean Arena for 2017/2018. </t>
  </si>
  <si>
    <t>Tidligere ble treningsavgiften fakturert den enkelte direkte fra HIL Friidrett mot i fjor til HIL Orientering</t>
  </si>
  <si>
    <t>med kr. 16.775. Klubben har således sponset innetreningen 2017/2018 med ca. kr. 7.000.</t>
  </si>
  <si>
    <t>Klasse 4:  Vare- og arrangementskostnader</t>
  </si>
  <si>
    <t xml:space="preserve">Vare- og arrangementskostnader ble totalt kr. 119.102. Løpskostnadene ble kr. 57.715, herav </t>
  </si>
  <si>
    <t>Andre driftskostnader</t>
  </si>
  <si>
    <t xml:space="preserve">Andre driftskostnader </t>
  </si>
  <si>
    <t>Andre driftskostnader ble totalt kr.  754.118.  De største postene her er Synfaring og kartproduksjon</t>
  </si>
  <si>
    <t>og startkontingent kr. 128.867 mot kr. 108.412 i 2017.</t>
  </si>
  <si>
    <t>i O-hytte boka med kr. 10.000 og kr. 6.884 til dekning av nye beach-flagg.  Betaling er mottatt i januar i år.</t>
  </si>
  <si>
    <t>Årsresultat</t>
  </si>
  <si>
    <t>Årsresultatet for 2018 er ca. kr. 188.000 bedre enn budsjettert.</t>
  </si>
  <si>
    <t>Note 14</t>
  </si>
  <si>
    <t>Beholdning av boka "Orienteringshytta i Djupadalen"</t>
  </si>
  <si>
    <t xml:space="preserve">De øvrige fordringene er for det meste innbetalt i begynnelsen av 2019, mens et bidrag fra 2017 på </t>
  </si>
  <si>
    <t>kr. 1.000 til ny O-hytte ikke er innbetalt enda.</t>
  </si>
  <si>
    <t>1, 9</t>
  </si>
  <si>
    <t>Av bankinnskudd på totalt kr. 3.538.892 er kr. 2.831.694 plassert på sparekonto med 1 måneds binding.</t>
  </si>
  <si>
    <t xml:space="preserve">På konto for O-hytte prosjektet står det pr. årsskiftet kr. 398.766 etter betaling av prosjektkostnader </t>
  </si>
  <si>
    <t>med totalt kr. 194.360.</t>
  </si>
  <si>
    <t>Leverandørgjeld pr. årsskiftet er på kr. 6.394, og alt er betalt i januar.</t>
  </si>
  <si>
    <t>Note 15</t>
  </si>
  <si>
    <t xml:space="preserve">Annen egenkapital </t>
  </si>
  <si>
    <t>Annen egenkapital er kr. 1.583.619 etter styrets forslag til disponering av årets overskudd.</t>
  </si>
  <si>
    <t>til støtte for O-hytte prosjektet.  Største enkeltbeløp er kr. 165.000 fra Sparebankstiftelsen SR-Bank.</t>
  </si>
  <si>
    <t xml:space="preserve">Av annen egenkapital ble det i årsmøtet 22.02.2017 vedtatt at en million kroner herav benyttes til </t>
  </si>
  <si>
    <t>ny O-hytte.</t>
  </si>
  <si>
    <t>forts. n. 4</t>
  </si>
  <si>
    <t>Stolpejakten og turorientering ga overskudd på hhv. kr. 191.880 og kr. 99.100.</t>
  </si>
  <si>
    <t xml:space="preserve">Fjord-O ga et bidrag på kr. 66.800 og netto resultat på kr. 17.800 etter revidering av </t>
  </si>
  <si>
    <t xml:space="preserve">                         Knut Bendik Kvala</t>
  </si>
  <si>
    <t xml:space="preserve">        Knut Steffen Kvala</t>
  </si>
  <si>
    <t>Påløpne kostnader</t>
  </si>
  <si>
    <t>For sesongen 2018/2019 avsettes samme beløp kr. 16.775 etter konferering med HIL Friidrett.</t>
  </si>
  <si>
    <t>med kr. 18.000 og  aktivitetstilskudd med kr. 35.000. Avgiften/kontingenten til stolpejakten var kr. 43.750.</t>
  </si>
  <si>
    <t>Premier HILs løp, utmerkelser og premiefond RR</t>
  </si>
  <si>
    <t xml:space="preserve">Årsmøtet i HIL Allianse 31.03.16 vedtok å gi HIL Orientering kr. 50.000 i lån til bygging av </t>
  </si>
  <si>
    <t>Disse midlene står på konto for O-hytte prosjektet, jfr. note 8.</t>
  </si>
  <si>
    <t>ny O-hytte.  Lånet er avdragsfritt i 10 år.  I tillegg ble det gitt tilskudd med kr. 50.000.</t>
  </si>
  <si>
    <t xml:space="preserve">Skudeneskartet med kr. 49.000.  I tillegg til eget bruk av dette kartet, så kjøper </t>
  </si>
  <si>
    <t>Skudenes Fjellag kart til sin turorienteringsvirksomet her, i 2018 kart for kr. 9.650.</t>
  </si>
  <si>
    <t>O-hytte boka ga et overskudd på kr. 8.200 inkl. støtten fra Haugesund Sparebank.</t>
  </si>
  <si>
    <t>Danmarksturen ble sponset med ca. kr. 85.000 inkl. startkontingent med kr. 14.500.</t>
  </si>
  <si>
    <t>Innskuddsrenten på sparekontoen er p.t. 1,15%.</t>
  </si>
</sst>
</file>

<file path=xl/styles.xml><?xml version="1.0" encoding="utf-8"?>
<styleSheet xmlns="http://schemas.openxmlformats.org/spreadsheetml/2006/main">
  <numFmts count="3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</numFmts>
  <fonts count="42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1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PageLayoutView="0" workbookViewId="0" topLeftCell="A36">
      <selection activeCell="D39" sqref="D39"/>
    </sheetView>
  </sheetViews>
  <sheetFormatPr defaultColWidth="9.140625" defaultRowHeight="12.75"/>
  <cols>
    <col min="1" max="2" width="11.57421875" style="0" customWidth="1"/>
    <col min="3" max="3" width="23.00390625" style="0" customWidth="1"/>
    <col min="4" max="4" width="12.28125" style="0" customWidth="1"/>
    <col min="5" max="5" width="13.421875" style="0" customWidth="1"/>
    <col min="6" max="6" width="7.7109375" style="0" customWidth="1"/>
    <col min="7" max="7" width="13.7109375" style="0" customWidth="1"/>
  </cols>
  <sheetData>
    <row r="1" ht="18">
      <c r="A1" s="12" t="s">
        <v>29</v>
      </c>
    </row>
    <row r="5" spans="1:7" ht="15">
      <c r="A5" s="21" t="s">
        <v>8</v>
      </c>
      <c r="B5" s="1"/>
      <c r="C5" s="1"/>
      <c r="D5" s="1"/>
      <c r="E5" s="9">
        <v>2018</v>
      </c>
      <c r="F5" s="1"/>
      <c r="G5" s="9">
        <v>2017</v>
      </c>
    </row>
    <row r="6" spans="1:7" ht="15">
      <c r="A6" s="21"/>
      <c r="B6" s="1"/>
      <c r="C6" s="1"/>
      <c r="D6" s="1"/>
      <c r="E6" s="9"/>
      <c r="F6" s="1"/>
      <c r="G6" s="9"/>
    </row>
    <row r="7" spans="1:7" ht="15">
      <c r="A7" s="21"/>
      <c r="B7" s="1"/>
      <c r="C7" s="1"/>
      <c r="D7" s="36" t="s">
        <v>174</v>
      </c>
      <c r="E7" s="9"/>
      <c r="F7" s="1"/>
      <c r="G7" s="9"/>
    </row>
    <row r="8" spans="1:7" ht="12" customHeight="1">
      <c r="A8" s="1"/>
      <c r="B8" s="1"/>
      <c r="C8" s="1"/>
      <c r="D8" s="1"/>
      <c r="E8" s="38" t="s">
        <v>3</v>
      </c>
      <c r="F8" s="38"/>
      <c r="G8" s="38" t="s">
        <v>3</v>
      </c>
    </row>
    <row r="9" spans="1:7" ht="15">
      <c r="A9" s="9" t="s">
        <v>0</v>
      </c>
      <c r="B9" s="1"/>
      <c r="C9" s="1"/>
      <c r="D9" s="2">
        <v>1</v>
      </c>
      <c r="E9" s="1"/>
      <c r="F9" s="1"/>
      <c r="G9" s="1"/>
    </row>
    <row r="10" spans="1:7" ht="15" customHeight="1">
      <c r="A10" s="1"/>
      <c r="B10" s="1"/>
      <c r="C10" s="1"/>
      <c r="E10" s="1"/>
      <c r="F10" s="1"/>
      <c r="G10" s="1"/>
    </row>
    <row r="11" spans="1:7" ht="15">
      <c r="A11" s="1" t="s">
        <v>32</v>
      </c>
      <c r="B11" s="1"/>
      <c r="C11" s="1"/>
      <c r="D11" s="2">
        <v>2</v>
      </c>
      <c r="E11" s="39">
        <f>'Spes. resultatregnskap'!H21</f>
        <v>523070</v>
      </c>
      <c r="F11" s="39"/>
      <c r="G11" s="39">
        <v>449949</v>
      </c>
    </row>
    <row r="12" spans="1:7" ht="15">
      <c r="A12" s="1" t="s">
        <v>192</v>
      </c>
      <c r="B12" s="1"/>
      <c r="C12" s="1"/>
      <c r="D12" s="2">
        <v>3</v>
      </c>
      <c r="E12" s="39">
        <f>'Spes. resultatregnskap'!H35</f>
        <v>220829</v>
      </c>
      <c r="F12" s="39"/>
      <c r="G12" s="39">
        <v>199595</v>
      </c>
    </row>
    <row r="13" spans="1:7" ht="15">
      <c r="A13" s="1" t="s">
        <v>1</v>
      </c>
      <c r="B13" s="1"/>
      <c r="C13" s="1"/>
      <c r="D13" s="2">
        <v>4</v>
      </c>
      <c r="E13" s="13">
        <f>'Spes. resultatregnskap'!H67+'Spes. resultatregnskap'!H42</f>
        <v>527118</v>
      </c>
      <c r="F13" s="39"/>
      <c r="G13" s="13">
        <v>294632</v>
      </c>
    </row>
    <row r="14" spans="1:11" s="18" customFormat="1" ht="15">
      <c r="A14" s="1"/>
      <c r="B14" s="1"/>
      <c r="C14" s="1"/>
      <c r="D14" s="1"/>
      <c r="E14" s="39"/>
      <c r="F14" s="39"/>
      <c r="G14" s="39"/>
      <c r="J14"/>
      <c r="K14"/>
    </row>
    <row r="15" spans="1:11" s="18" customFormat="1" ht="15">
      <c r="A15" s="1" t="s">
        <v>2</v>
      </c>
      <c r="B15" s="1"/>
      <c r="C15" s="1"/>
      <c r="D15" s="2" t="s">
        <v>3</v>
      </c>
      <c r="E15" s="13">
        <f>SUM(E11:E14)</f>
        <v>1271017</v>
      </c>
      <c r="F15" s="39"/>
      <c r="G15" s="13">
        <f>SUM(G11:G14)</f>
        <v>944176</v>
      </c>
      <c r="J15"/>
      <c r="K15"/>
    </row>
    <row r="16" spans="1:11" s="18" customFormat="1" ht="15" hidden="1">
      <c r="A16" s="1"/>
      <c r="B16" s="1"/>
      <c r="C16" s="1"/>
      <c r="D16" s="1"/>
      <c r="E16" s="39"/>
      <c r="F16" s="39"/>
      <c r="G16" s="39"/>
      <c r="J16"/>
      <c r="K16"/>
    </row>
    <row r="17" spans="1:11" s="18" customFormat="1" ht="15">
      <c r="A17" s="9" t="s">
        <v>3</v>
      </c>
      <c r="B17" s="1"/>
      <c r="C17" s="1"/>
      <c r="D17" s="1"/>
      <c r="E17" s="39"/>
      <c r="F17" s="39"/>
      <c r="G17" s="39"/>
      <c r="J17"/>
      <c r="K17"/>
    </row>
    <row r="18" spans="1:11" s="18" customFormat="1" ht="15">
      <c r="A18" s="1"/>
      <c r="B18" s="1"/>
      <c r="C18" s="1"/>
      <c r="D18" s="1"/>
      <c r="E18" s="39"/>
      <c r="F18" s="39"/>
      <c r="G18" s="39"/>
      <c r="J18"/>
      <c r="K18"/>
    </row>
    <row r="19" spans="1:11" s="18" customFormat="1" ht="15">
      <c r="A19" s="9" t="s">
        <v>33</v>
      </c>
      <c r="B19" s="1"/>
      <c r="C19" s="1"/>
      <c r="D19" s="2">
        <v>1</v>
      </c>
      <c r="E19" s="39"/>
      <c r="F19" s="39"/>
      <c r="G19" s="39"/>
      <c r="J19"/>
      <c r="K19"/>
    </row>
    <row r="20" spans="1:11" s="18" customFormat="1" ht="15">
      <c r="A20" s="9"/>
      <c r="B20" s="1"/>
      <c r="C20" s="1"/>
      <c r="D20" s="1"/>
      <c r="E20" s="39"/>
      <c r="F20" s="39"/>
      <c r="G20" s="39"/>
      <c r="J20"/>
      <c r="K20"/>
    </row>
    <row r="21" spans="1:11" s="18" customFormat="1" ht="15">
      <c r="A21" s="1" t="s">
        <v>283</v>
      </c>
      <c r="B21" s="1"/>
      <c r="C21" s="1"/>
      <c r="D21" s="2">
        <v>5</v>
      </c>
      <c r="E21" s="14">
        <f>'Spes. resultatregnskap'!H83</f>
        <v>119102</v>
      </c>
      <c r="F21" s="40"/>
      <c r="G21" s="14">
        <v>101701</v>
      </c>
      <c r="J21"/>
      <c r="K21"/>
    </row>
    <row r="22" spans="1:11" s="18" customFormat="1" ht="15" hidden="1">
      <c r="A22" s="1" t="s">
        <v>141</v>
      </c>
      <c r="B22" s="1"/>
      <c r="C22" s="1"/>
      <c r="D22" s="1"/>
      <c r="E22" s="14">
        <v>0</v>
      </c>
      <c r="F22" s="40"/>
      <c r="G22" s="14">
        <v>0</v>
      </c>
      <c r="J22"/>
      <c r="K22"/>
    </row>
    <row r="23" spans="1:11" s="18" customFormat="1" ht="15">
      <c r="A23" s="1" t="s">
        <v>328</v>
      </c>
      <c r="B23" s="1"/>
      <c r="C23" s="1"/>
      <c r="D23" s="2">
        <v>6</v>
      </c>
      <c r="E23" s="7">
        <f>'Spes. resultatregnskap'!H184</f>
        <v>754118</v>
      </c>
      <c r="F23" s="40"/>
      <c r="G23" s="7">
        <v>641640</v>
      </c>
      <c r="J23"/>
      <c r="K23"/>
    </row>
    <row r="24" spans="1:11" s="18" customFormat="1" ht="15" hidden="1">
      <c r="A24" s="9" t="s">
        <v>17</v>
      </c>
      <c r="B24" s="1"/>
      <c r="C24" s="1"/>
      <c r="D24" s="1"/>
      <c r="E24" s="14"/>
      <c r="F24" s="40"/>
      <c r="G24" s="14"/>
      <c r="J24"/>
      <c r="K24"/>
    </row>
    <row r="25" spans="1:11" s="18" customFormat="1" ht="15">
      <c r="A25" s="9"/>
      <c r="B25" s="1"/>
      <c r="C25" s="1"/>
      <c r="D25" s="1"/>
      <c r="E25" s="14"/>
      <c r="F25" s="40"/>
      <c r="G25" s="14"/>
      <c r="J25"/>
      <c r="K25"/>
    </row>
    <row r="26" spans="1:11" s="18" customFormat="1" ht="15">
      <c r="A26" s="1" t="s">
        <v>34</v>
      </c>
      <c r="B26" s="1"/>
      <c r="C26" s="1"/>
      <c r="D26" s="1"/>
      <c r="E26" s="7">
        <f>SUM(E21:E25)</f>
        <v>873220</v>
      </c>
      <c r="F26" s="39"/>
      <c r="G26" s="7">
        <f>SUM(G21:G25)</f>
        <v>743341</v>
      </c>
      <c r="J26"/>
      <c r="K26"/>
    </row>
    <row r="27" spans="1:11" s="18" customFormat="1" ht="15">
      <c r="A27" s="9"/>
      <c r="B27" s="1"/>
      <c r="C27" s="1"/>
      <c r="D27" s="2"/>
      <c r="E27" s="14"/>
      <c r="F27" s="39"/>
      <c r="G27" s="14"/>
      <c r="J27"/>
      <c r="K27"/>
    </row>
    <row r="28" spans="1:11" s="18" customFormat="1" ht="15">
      <c r="A28" s="9" t="s">
        <v>35</v>
      </c>
      <c r="B28" s="1"/>
      <c r="C28" s="1"/>
      <c r="D28" s="1"/>
      <c r="E28" s="33">
        <f>E15-E26</f>
        <v>397797</v>
      </c>
      <c r="F28" s="41"/>
      <c r="G28" s="33">
        <f>G15-G26</f>
        <v>200835</v>
      </c>
      <c r="J28"/>
      <c r="K28"/>
    </row>
    <row r="29" spans="1:11" s="18" customFormat="1" ht="15">
      <c r="A29" s="9"/>
      <c r="B29" s="1"/>
      <c r="C29" s="1"/>
      <c r="D29" s="1"/>
      <c r="E29" s="14"/>
      <c r="F29" s="39"/>
      <c r="G29" s="14"/>
      <c r="J29"/>
      <c r="K29"/>
    </row>
    <row r="30" spans="1:11" s="18" customFormat="1" ht="15">
      <c r="A30" s="9"/>
      <c r="B30" s="1"/>
      <c r="C30" s="1"/>
      <c r="D30" s="1"/>
      <c r="E30" s="14"/>
      <c r="F30" s="39"/>
      <c r="G30" s="14"/>
      <c r="J30"/>
      <c r="K30"/>
    </row>
    <row r="31" spans="1:11" s="18" customFormat="1" ht="15">
      <c r="A31" s="9" t="s">
        <v>36</v>
      </c>
      <c r="B31" s="1"/>
      <c r="C31" s="1"/>
      <c r="D31" s="1"/>
      <c r="E31" s="14"/>
      <c r="F31" s="39"/>
      <c r="G31" s="14"/>
      <c r="J31"/>
      <c r="K31"/>
    </row>
    <row r="32" spans="1:11" s="18" customFormat="1" ht="15">
      <c r="A32" s="9"/>
      <c r="B32" s="1"/>
      <c r="C32" s="1"/>
      <c r="D32" s="1"/>
      <c r="E32" s="14"/>
      <c r="F32" s="39"/>
      <c r="G32" s="14"/>
      <c r="J32"/>
      <c r="K32"/>
    </row>
    <row r="33" spans="1:11" s="18" customFormat="1" ht="15">
      <c r="A33" s="1" t="s">
        <v>126</v>
      </c>
      <c r="B33" s="1"/>
      <c r="C33" s="1"/>
      <c r="D33" s="2"/>
      <c r="E33" s="14">
        <f>'Spes. resultatregnskap'!H198</f>
        <v>30335</v>
      </c>
      <c r="F33" s="39"/>
      <c r="G33" s="14">
        <v>28863</v>
      </c>
      <c r="J33"/>
      <c r="K33"/>
    </row>
    <row r="34" spans="1:11" s="18" customFormat="1" ht="15">
      <c r="A34" s="1" t="s">
        <v>130</v>
      </c>
      <c r="B34" s="1"/>
      <c r="C34" s="1"/>
      <c r="D34" s="1"/>
      <c r="E34" s="7">
        <f>'Spes. resultatregnskap'!H202</f>
        <v>12</v>
      </c>
      <c r="F34" s="40"/>
      <c r="G34" s="7">
        <v>0</v>
      </c>
      <c r="J34"/>
      <c r="K34"/>
    </row>
    <row r="35" spans="1:11" s="18" customFormat="1" ht="15" hidden="1">
      <c r="A35" s="1" t="s">
        <v>165</v>
      </c>
      <c r="B35" s="1"/>
      <c r="C35" s="1"/>
      <c r="D35" s="2">
        <v>4</v>
      </c>
      <c r="E35" s="7">
        <f>'Spes. resultatregnskap'!G207</f>
        <v>0</v>
      </c>
      <c r="F35" s="40"/>
      <c r="G35" s="7">
        <v>0</v>
      </c>
      <c r="J35"/>
      <c r="K35"/>
    </row>
    <row r="36" spans="1:11" s="18" customFormat="1" ht="15">
      <c r="A36" s="1"/>
      <c r="B36" s="1"/>
      <c r="C36" s="1"/>
      <c r="D36" s="1"/>
      <c r="E36" s="14"/>
      <c r="F36" s="40"/>
      <c r="G36" s="14"/>
      <c r="J36"/>
      <c r="K36"/>
    </row>
    <row r="37" spans="1:11" s="18" customFormat="1" ht="15">
      <c r="A37" s="1" t="s">
        <v>37</v>
      </c>
      <c r="B37" s="1"/>
      <c r="C37" s="1"/>
      <c r="D37" s="2" t="s">
        <v>3</v>
      </c>
      <c r="E37" s="13">
        <f>E33-E34+E35</f>
        <v>30323</v>
      </c>
      <c r="F37" s="39"/>
      <c r="G37" s="13">
        <f>G33-G34+G35</f>
        <v>28863</v>
      </c>
      <c r="J37"/>
      <c r="K37"/>
    </row>
    <row r="38" spans="1:11" s="18" customFormat="1" ht="15">
      <c r="A38" s="1"/>
      <c r="B38" s="1"/>
      <c r="C38" s="1"/>
      <c r="D38" s="1"/>
      <c r="E38" s="3"/>
      <c r="F38" s="39"/>
      <c r="G38" s="3"/>
      <c r="J38"/>
      <c r="K38"/>
    </row>
    <row r="39" spans="1:11" s="18" customFormat="1" ht="15">
      <c r="A39" s="1"/>
      <c r="B39" s="1"/>
      <c r="C39" s="1"/>
      <c r="D39" s="1"/>
      <c r="E39" s="3"/>
      <c r="F39" s="39"/>
      <c r="G39" s="3"/>
      <c r="J39"/>
      <c r="K39"/>
    </row>
    <row r="40" spans="1:11" s="18" customFormat="1" ht="15.75" thickBot="1">
      <c r="A40" s="9" t="s">
        <v>38</v>
      </c>
      <c r="B40" s="1"/>
      <c r="C40" s="1"/>
      <c r="D40" s="2">
        <v>7</v>
      </c>
      <c r="E40" s="8">
        <f>E28+E37</f>
        <v>428120</v>
      </c>
      <c r="F40" s="39"/>
      <c r="G40" s="8">
        <f>G28+G37</f>
        <v>229698</v>
      </c>
      <c r="J40"/>
      <c r="K40"/>
    </row>
    <row r="41" spans="1:7" ht="15.75" thickTop="1">
      <c r="A41" s="9"/>
      <c r="B41" s="1"/>
      <c r="C41" s="1"/>
      <c r="D41" s="1"/>
      <c r="E41" s="1"/>
      <c r="F41" s="1"/>
      <c r="G41" s="1"/>
    </row>
    <row r="42" spans="1:7" ht="15">
      <c r="A42" s="9"/>
      <c r="B42" s="1"/>
      <c r="C42" s="1"/>
      <c r="D42" s="1"/>
      <c r="E42" s="1"/>
      <c r="F42" s="1"/>
      <c r="G42" s="1"/>
    </row>
    <row r="43" spans="1:7" ht="15">
      <c r="A43" s="9" t="s">
        <v>39</v>
      </c>
      <c r="B43" s="1"/>
      <c r="C43" s="1"/>
      <c r="D43" s="1"/>
      <c r="E43" s="1"/>
      <c r="F43" s="1"/>
      <c r="G43" s="1"/>
    </row>
    <row r="44" spans="1:7" s="18" customFormat="1" ht="15" hidden="1">
      <c r="A44" s="1" t="s">
        <v>30</v>
      </c>
      <c r="B44" s="1"/>
      <c r="C44" s="1"/>
      <c r="D44" s="1"/>
      <c r="E44" s="39">
        <v>0</v>
      </c>
      <c r="F44" s="39"/>
      <c r="G44" s="39">
        <v>0</v>
      </c>
    </row>
    <row r="45" spans="1:7" s="18" customFormat="1" ht="15">
      <c r="A45" s="1" t="s">
        <v>172</v>
      </c>
      <c r="B45" s="1"/>
      <c r="C45" s="1"/>
      <c r="D45" s="1"/>
      <c r="E45" s="40">
        <v>0</v>
      </c>
      <c r="F45" s="39"/>
      <c r="G45" s="40">
        <v>0</v>
      </c>
    </row>
    <row r="46" spans="1:7" s="18" customFormat="1" ht="15">
      <c r="A46" s="1" t="s">
        <v>171</v>
      </c>
      <c r="B46" s="1"/>
      <c r="C46" s="1"/>
      <c r="D46" s="1"/>
      <c r="E46" s="40">
        <v>-129895</v>
      </c>
      <c r="F46" s="39"/>
      <c r="G46" s="40">
        <v>-29698</v>
      </c>
    </row>
    <row r="47" spans="1:7" s="18" customFormat="1" ht="15">
      <c r="A47" s="1" t="s">
        <v>227</v>
      </c>
      <c r="B47" s="1"/>
      <c r="C47" s="1"/>
      <c r="D47" s="1"/>
      <c r="E47" s="40">
        <v>-300000</v>
      </c>
      <c r="F47" s="39"/>
      <c r="G47" s="40">
        <v>-200000</v>
      </c>
    </row>
    <row r="48" spans="1:7" s="18" customFormat="1" ht="15">
      <c r="A48" s="1" t="s">
        <v>208</v>
      </c>
      <c r="B48" s="1"/>
      <c r="C48" s="1"/>
      <c r="D48" s="1"/>
      <c r="E48" s="13">
        <v>0</v>
      </c>
      <c r="F48" s="39"/>
      <c r="G48" s="13">
        <v>0</v>
      </c>
    </row>
    <row r="49" spans="1:7" s="18" customFormat="1" ht="15">
      <c r="A49" s="9"/>
      <c r="B49" s="1"/>
      <c r="C49" s="1"/>
      <c r="D49" s="1"/>
      <c r="E49" s="39"/>
      <c r="F49" s="39"/>
      <c r="G49" s="39"/>
    </row>
    <row r="50" spans="1:7" s="18" customFormat="1" ht="15">
      <c r="A50" s="9" t="s">
        <v>9</v>
      </c>
      <c r="B50" s="1"/>
      <c r="C50" s="1"/>
      <c r="D50" s="1"/>
      <c r="E50" s="42">
        <f>SUM(E44:E49)</f>
        <v>-429895</v>
      </c>
      <c r="F50" s="41"/>
      <c r="G50" s="42">
        <f>SUM(G44:G49)</f>
        <v>-229698</v>
      </c>
    </row>
    <row r="51" spans="1:7" s="18" customFormat="1" ht="15">
      <c r="A51" s="9"/>
      <c r="B51" s="6"/>
      <c r="C51"/>
      <c r="D51"/>
      <c r="E51"/>
      <c r="F51"/>
      <c r="G51"/>
    </row>
    <row r="52" spans="1:7" s="18" customFormat="1" ht="15">
      <c r="A52" s="9"/>
      <c r="B52" s="6"/>
      <c r="C52"/>
      <c r="D52"/>
      <c r="E52"/>
      <c r="F52"/>
      <c r="G52"/>
    </row>
    <row r="53" spans="1:7" s="18" customFormat="1" ht="15">
      <c r="A53" s="9"/>
      <c r="B53" s="6"/>
      <c r="C53"/>
      <c r="D53"/>
      <c r="E53"/>
      <c r="F53"/>
      <c r="G53"/>
    </row>
    <row r="54" spans="1:7" s="18" customFormat="1" ht="15">
      <c r="A54" s="9"/>
      <c r="B54" s="6"/>
      <c r="C54"/>
      <c r="D54"/>
      <c r="E54"/>
      <c r="F54"/>
      <c r="G54"/>
    </row>
    <row r="55" spans="1:7" s="18" customFormat="1" ht="15">
      <c r="A55" s="9"/>
      <c r="B55" s="6"/>
      <c r="C55"/>
      <c r="D55"/>
      <c r="E55"/>
      <c r="F55"/>
      <c r="G55"/>
    </row>
    <row r="56" spans="1:7" s="18" customFormat="1" ht="15">
      <c r="A56" s="9"/>
      <c r="B56" s="6"/>
      <c r="C56"/>
      <c r="D56"/>
      <c r="E56"/>
      <c r="F56"/>
      <c r="G56"/>
    </row>
    <row r="57" spans="1:7" s="18" customFormat="1" ht="15">
      <c r="A57" s="9"/>
      <c r="B57" s="6"/>
      <c r="C57"/>
      <c r="D57"/>
      <c r="E57"/>
      <c r="F57"/>
      <c r="G57"/>
    </row>
    <row r="58" spans="1:7" s="18" customFormat="1" ht="15" hidden="1">
      <c r="A58" s="9"/>
      <c r="B58" s="6"/>
      <c r="C58"/>
      <c r="D58"/>
      <c r="E58"/>
      <c r="F58"/>
      <c r="G58"/>
    </row>
    <row r="59" spans="1:7" s="18" customFormat="1" ht="15">
      <c r="A59" s="9"/>
      <c r="B59" s="6"/>
      <c r="C59"/>
      <c r="D59"/>
      <c r="E59"/>
      <c r="F59"/>
      <c r="G59"/>
    </row>
    <row r="60" spans="1:7" s="18" customFormat="1" ht="15" hidden="1">
      <c r="A60" s="9"/>
      <c r="B60" s="6"/>
      <c r="C60"/>
      <c r="D60"/>
      <c r="E60"/>
      <c r="F60"/>
      <c r="G60"/>
    </row>
    <row r="61" spans="1:7" s="18" customFormat="1" ht="15">
      <c r="A61" s="9"/>
      <c r="B61" s="6"/>
      <c r="C61"/>
      <c r="D61"/>
      <c r="E61"/>
      <c r="F61"/>
      <c r="G61"/>
    </row>
    <row r="62" spans="1:7" s="18" customFormat="1" ht="15">
      <c r="A62" s="9"/>
      <c r="B62" s="6"/>
      <c r="C62"/>
      <c r="D62"/>
      <c r="E62"/>
      <c r="F62"/>
      <c r="G62"/>
    </row>
    <row r="63" spans="1:7" s="18" customFormat="1" ht="15">
      <c r="A63" s="9"/>
      <c r="B63" s="6"/>
      <c r="C63"/>
      <c r="D63"/>
      <c r="E63"/>
      <c r="F63"/>
      <c r="G63"/>
    </row>
    <row r="64" spans="1:7" s="18" customFormat="1" ht="15">
      <c r="A64" s="9"/>
      <c r="B64" s="6"/>
      <c r="C64"/>
      <c r="D64"/>
      <c r="E64"/>
      <c r="F64"/>
      <c r="G64"/>
    </row>
    <row r="65" spans="1:7" s="18" customFormat="1" ht="15">
      <c r="A65" s="9"/>
      <c r="B65" s="6"/>
      <c r="C65"/>
      <c r="D65"/>
      <c r="E65"/>
      <c r="F65"/>
      <c r="G65"/>
    </row>
    <row r="66" spans="1:7" s="18" customFormat="1" ht="15">
      <c r="A66" s="9"/>
      <c r="B66" s="6"/>
      <c r="C66"/>
      <c r="D66"/>
      <c r="E66"/>
      <c r="F66"/>
      <c r="G66"/>
    </row>
    <row r="67" spans="1:7" s="18" customFormat="1" ht="15">
      <c r="A67" s="9"/>
      <c r="B67" s="6"/>
      <c r="C67"/>
      <c r="D67"/>
      <c r="E67"/>
      <c r="F67"/>
      <c r="G67"/>
    </row>
    <row r="68" spans="1:7" s="18" customFormat="1" ht="15">
      <c r="A68" s="9"/>
      <c r="B68" s="6"/>
      <c r="C68"/>
      <c r="D68"/>
      <c r="E68"/>
      <c r="F68"/>
      <c r="G68"/>
    </row>
    <row r="69" spans="1:7" s="18" customFormat="1" ht="15">
      <c r="A69" s="9"/>
      <c r="B69" s="6"/>
      <c r="C69"/>
      <c r="D69"/>
      <c r="E69"/>
      <c r="F69"/>
      <c r="G69"/>
    </row>
    <row r="70" spans="1:2" ht="15">
      <c r="A70" s="9"/>
      <c r="B70" s="6"/>
    </row>
    <row r="71" spans="1:2" ht="15" hidden="1">
      <c r="A71" s="9"/>
      <c r="B71" s="6"/>
    </row>
    <row r="72" spans="1:2" ht="13.5" customHeight="1">
      <c r="A72" s="9"/>
      <c r="B72" s="6"/>
    </row>
    <row r="73" spans="1:2" ht="15" hidden="1">
      <c r="A73" s="9"/>
      <c r="B73" s="6"/>
    </row>
    <row r="74" spans="1:7" s="15" customFormat="1" ht="15">
      <c r="A74" s="9"/>
      <c r="B74" s="6"/>
      <c r="C74"/>
      <c r="D74"/>
      <c r="E74"/>
      <c r="F74"/>
      <c r="G74"/>
    </row>
    <row r="75" spans="1:2" ht="15" hidden="1">
      <c r="A75" s="9"/>
      <c r="B75" s="6"/>
    </row>
    <row r="76" spans="1:2" ht="15" hidden="1">
      <c r="A76" s="9"/>
      <c r="B76" s="6"/>
    </row>
    <row r="77" spans="1:2" ht="15">
      <c r="A77" s="9"/>
      <c r="B77" s="6"/>
    </row>
    <row r="78" spans="1:7" s="1" customFormat="1" ht="15">
      <c r="A78" s="9"/>
      <c r="B78" s="6"/>
      <c r="C78"/>
      <c r="D78"/>
      <c r="E78"/>
      <c r="F78"/>
      <c r="G78"/>
    </row>
    <row r="79" spans="1:7" s="19" customFormat="1" ht="15">
      <c r="A79" s="9"/>
      <c r="B79" s="6"/>
      <c r="C79"/>
      <c r="D79"/>
      <c r="E79"/>
      <c r="F79"/>
      <c r="G79"/>
    </row>
    <row r="80" spans="1:7" s="19" customFormat="1" ht="15">
      <c r="A80" s="9"/>
      <c r="B80" s="6"/>
      <c r="C80"/>
      <c r="D80"/>
      <c r="E80"/>
      <c r="F80"/>
      <c r="G80"/>
    </row>
    <row r="81" spans="1:7" s="10" customFormat="1" ht="15">
      <c r="A81" s="9"/>
      <c r="B81" s="6"/>
      <c r="C81"/>
      <c r="D81"/>
      <c r="E81"/>
      <c r="F81"/>
      <c r="G81"/>
    </row>
  </sheetData>
  <sheetProtection/>
  <printOptions/>
  <pageMargins left="1.220472440944882" right="0.15748031496062992" top="0.6299212598425197" bottom="0.2755905511811024" header="0.3937007874015748" footer="0.2362204724409449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zoomScalePageLayoutView="0" workbookViewId="0" topLeftCell="B15">
      <selection activeCell="H26" sqref="H26"/>
    </sheetView>
  </sheetViews>
  <sheetFormatPr defaultColWidth="9.140625" defaultRowHeight="12.75"/>
  <cols>
    <col min="1" max="1" width="0" style="0" hidden="1" customWidth="1"/>
    <col min="2" max="3" width="11.421875" style="0" customWidth="1"/>
    <col min="4" max="4" width="42.140625" style="0" customWidth="1"/>
    <col min="5" max="5" width="9.8515625" style="0" customWidth="1"/>
    <col min="6" max="6" width="13.7109375" style="0" customWidth="1"/>
    <col min="7" max="7" width="7.7109375" style="0" customWidth="1"/>
    <col min="8" max="8" width="17.7109375" style="0" customWidth="1"/>
  </cols>
  <sheetData>
    <row r="1" ht="18">
      <c r="B1" s="12" t="s">
        <v>29</v>
      </c>
    </row>
    <row r="2" ht="18">
      <c r="B2" s="12"/>
    </row>
    <row r="4" spans="2:8" ht="15">
      <c r="B4" s="21" t="s">
        <v>7</v>
      </c>
      <c r="F4" s="9">
        <v>2018</v>
      </c>
      <c r="H4" s="9">
        <v>2017</v>
      </c>
    </row>
    <row r="5" spans="5:8" ht="15">
      <c r="E5" s="36" t="s">
        <v>174</v>
      </c>
      <c r="F5" s="17" t="s">
        <v>3</v>
      </c>
      <c r="G5" s="17"/>
      <c r="H5" s="17" t="s">
        <v>3</v>
      </c>
    </row>
    <row r="6" spans="5:8" ht="15">
      <c r="E6" s="36"/>
      <c r="F6" s="17"/>
      <c r="G6" s="17"/>
      <c r="H6" s="17"/>
    </row>
    <row r="7" spans="5:8" ht="15">
      <c r="E7" s="36"/>
      <c r="F7" s="17"/>
      <c r="G7" s="17"/>
      <c r="H7" s="17"/>
    </row>
    <row r="8" ht="15">
      <c r="B8" s="9" t="s">
        <v>31</v>
      </c>
    </row>
    <row r="10" ht="15">
      <c r="B10" s="9" t="s">
        <v>12</v>
      </c>
    </row>
    <row r="12" ht="15">
      <c r="B12" s="9" t="s">
        <v>201</v>
      </c>
    </row>
    <row r="13" spans="2:8" ht="15">
      <c r="B13" s="1" t="s">
        <v>233</v>
      </c>
      <c r="C13" s="1"/>
      <c r="D13" s="1"/>
      <c r="E13" s="2">
        <v>8</v>
      </c>
      <c r="F13" s="7">
        <v>194360</v>
      </c>
      <c r="G13" s="6"/>
      <c r="H13" s="7">
        <v>22097</v>
      </c>
    </row>
    <row r="14" spans="2:5" ht="15">
      <c r="B14" s="10"/>
      <c r="E14" s="6"/>
    </row>
    <row r="15" spans="2:8" ht="15">
      <c r="B15" s="1" t="s">
        <v>13</v>
      </c>
      <c r="C15" s="6"/>
      <c r="D15" s="6"/>
      <c r="E15" s="6"/>
      <c r="F15" s="13">
        <f>SUM(F13:F14)</f>
        <v>194360</v>
      </c>
      <c r="G15" s="6"/>
      <c r="H15" s="13">
        <f>SUM(H13:H14)</f>
        <v>22097</v>
      </c>
    </row>
    <row r="16" spans="2:5" ht="15">
      <c r="B16" s="10"/>
      <c r="E16" s="6"/>
    </row>
    <row r="17" spans="2:5" ht="15">
      <c r="B17" s="9" t="s">
        <v>14</v>
      </c>
      <c r="E17" s="6"/>
    </row>
    <row r="18" spans="2:5" ht="15">
      <c r="B18" s="10"/>
      <c r="E18" s="6"/>
    </row>
    <row r="19" spans="2:5" ht="15">
      <c r="B19" s="10"/>
      <c r="E19" s="6"/>
    </row>
    <row r="20" spans="2:8" ht="15">
      <c r="B20" s="1" t="s">
        <v>336</v>
      </c>
      <c r="E20" s="48">
        <v>1</v>
      </c>
      <c r="F20" s="39">
        <v>40630</v>
      </c>
      <c r="H20" s="1">
        <v>0</v>
      </c>
    </row>
    <row r="21" spans="2:5" ht="15">
      <c r="B21" s="10"/>
      <c r="E21" s="6"/>
    </row>
    <row r="22" spans="2:5" ht="15">
      <c r="B22" s="9" t="s">
        <v>15</v>
      </c>
      <c r="E22" s="6"/>
    </row>
    <row r="23" spans="2:8" ht="15">
      <c r="B23" s="1" t="s">
        <v>5</v>
      </c>
      <c r="C23" s="1"/>
      <c r="D23" s="1"/>
      <c r="E23" s="2" t="s">
        <v>339</v>
      </c>
      <c r="F23" s="14">
        <v>26534</v>
      </c>
      <c r="H23" s="14">
        <v>58697</v>
      </c>
    </row>
    <row r="24" spans="2:8" ht="15">
      <c r="B24" s="1" t="s">
        <v>219</v>
      </c>
      <c r="C24" s="1"/>
      <c r="D24" s="1"/>
      <c r="E24" s="2" t="s">
        <v>3</v>
      </c>
      <c r="F24" s="14">
        <v>0</v>
      </c>
      <c r="H24" s="14">
        <v>2385</v>
      </c>
    </row>
    <row r="25" spans="2:8" ht="15">
      <c r="B25" s="1" t="s">
        <v>261</v>
      </c>
      <c r="C25" s="1"/>
      <c r="D25" s="1"/>
      <c r="E25" s="2">
        <v>10</v>
      </c>
      <c r="F25" s="7">
        <v>122604</v>
      </c>
      <c r="H25" s="7">
        <v>0</v>
      </c>
    </row>
    <row r="26" spans="2:8" ht="15">
      <c r="B26" s="1" t="s">
        <v>16</v>
      </c>
      <c r="C26" s="1"/>
      <c r="D26" s="1"/>
      <c r="E26" s="1"/>
      <c r="F26" s="7">
        <f>SUM(F23:F25)</f>
        <v>149138</v>
      </c>
      <c r="G26" s="6"/>
      <c r="H26" s="7">
        <f>SUM(H23:H24)</f>
        <v>61082</v>
      </c>
    </row>
    <row r="27" spans="2:8" ht="15">
      <c r="B27" s="1"/>
      <c r="C27" s="1"/>
      <c r="D27" s="1"/>
      <c r="E27" s="1"/>
      <c r="F27" s="3"/>
      <c r="H27" s="3"/>
    </row>
    <row r="28" spans="2:8" ht="15">
      <c r="B28" s="9" t="s">
        <v>17</v>
      </c>
      <c r="C28" s="1"/>
      <c r="D28" s="1"/>
      <c r="E28" s="1"/>
      <c r="F28" s="14"/>
      <c r="H28" s="14"/>
    </row>
    <row r="29" spans="1:8" ht="15" hidden="1">
      <c r="A29" t="s">
        <v>3</v>
      </c>
      <c r="B29" s="1" t="s">
        <v>18</v>
      </c>
      <c r="C29" s="1"/>
      <c r="D29" s="1"/>
      <c r="E29" s="1"/>
      <c r="F29" s="3">
        <v>1135836.58</v>
      </c>
      <c r="H29" s="3">
        <v>1135836.58</v>
      </c>
    </row>
    <row r="30" spans="2:8" ht="15" hidden="1">
      <c r="B30" s="1" t="s">
        <v>6</v>
      </c>
      <c r="C30" s="1"/>
      <c r="D30" s="1"/>
      <c r="E30" s="1"/>
      <c r="F30" s="14">
        <v>42563.92</v>
      </c>
      <c r="G30" s="16"/>
      <c r="H30" s="14">
        <v>42563.92</v>
      </c>
    </row>
    <row r="31" spans="2:8" ht="15">
      <c r="B31" s="1" t="s">
        <v>19</v>
      </c>
      <c r="E31" s="2">
        <v>11</v>
      </c>
      <c r="F31" s="11">
        <v>3538892</v>
      </c>
      <c r="H31" s="11">
        <v>3204437</v>
      </c>
    </row>
    <row r="32" spans="2:8" ht="15">
      <c r="B32" s="1"/>
      <c r="C32" s="1"/>
      <c r="D32" s="1"/>
      <c r="E32" s="1"/>
      <c r="F32" s="3"/>
      <c r="H32" s="3"/>
    </row>
    <row r="33" spans="2:8" ht="15">
      <c r="B33" s="1" t="s">
        <v>20</v>
      </c>
      <c r="C33" s="1"/>
      <c r="D33" s="1"/>
      <c r="E33" s="1"/>
      <c r="F33" s="7">
        <f>F20+F26+F31</f>
        <v>3728660</v>
      </c>
      <c r="G33" s="6"/>
      <c r="H33" s="7">
        <f>H26+H31</f>
        <v>3265519</v>
      </c>
    </row>
    <row r="34" spans="2:8" ht="15">
      <c r="B34" s="1"/>
      <c r="C34" s="1"/>
      <c r="D34" s="1"/>
      <c r="E34" s="1"/>
      <c r="F34" s="3"/>
      <c r="H34" s="3"/>
    </row>
    <row r="35" spans="2:8" ht="15.75" thickBot="1">
      <c r="B35" s="9" t="s">
        <v>4</v>
      </c>
      <c r="C35" s="1"/>
      <c r="D35" s="1"/>
      <c r="E35" s="1"/>
      <c r="F35" s="8">
        <f>F15+F33</f>
        <v>3923020</v>
      </c>
      <c r="G35" s="6"/>
      <c r="H35" s="8">
        <f>H15+H33</f>
        <v>3287616</v>
      </c>
    </row>
    <row r="36" spans="6:8" ht="12.75" thickTop="1">
      <c r="F36" s="4"/>
      <c r="H36" s="4"/>
    </row>
    <row r="37" spans="6:8" ht="12">
      <c r="F37" s="4"/>
      <c r="H37" s="4"/>
    </row>
    <row r="38" spans="6:8" ht="12">
      <c r="F38" s="4"/>
      <c r="H38" s="4"/>
    </row>
    <row r="39" spans="6:8" ht="12">
      <c r="F39" s="4"/>
      <c r="H39" s="4"/>
    </row>
    <row r="40" spans="6:8" ht="12">
      <c r="F40" s="4"/>
      <c r="H40" s="4"/>
    </row>
    <row r="41" spans="6:8" ht="12">
      <c r="F41" s="4"/>
      <c r="H41" s="4"/>
    </row>
    <row r="42" spans="6:8" ht="12">
      <c r="F42" s="4"/>
      <c r="H42" s="4"/>
    </row>
    <row r="43" spans="6:8" ht="12">
      <c r="F43" s="4"/>
      <c r="H43" s="4"/>
    </row>
    <row r="44" spans="6:8" ht="12">
      <c r="F44" s="4"/>
      <c r="H44" s="4"/>
    </row>
    <row r="45" spans="6:8" ht="12">
      <c r="F45" s="4"/>
      <c r="H45" s="4"/>
    </row>
    <row r="46" spans="6:8" ht="12">
      <c r="F46" s="4"/>
      <c r="H46" s="4"/>
    </row>
    <row r="47" spans="6:8" ht="12">
      <c r="F47" s="4"/>
      <c r="H47" s="4"/>
    </row>
    <row r="48" spans="6:8" ht="12">
      <c r="F48" s="4"/>
      <c r="H48" s="4"/>
    </row>
    <row r="49" spans="6:8" ht="12">
      <c r="F49" s="4"/>
      <c r="H49" s="4"/>
    </row>
    <row r="50" spans="6:8" ht="12">
      <c r="F50" s="4"/>
      <c r="H50" s="4"/>
    </row>
    <row r="51" spans="6:8" ht="12">
      <c r="F51" s="4"/>
      <c r="H51" s="4"/>
    </row>
    <row r="52" spans="6:8" ht="12">
      <c r="F52" s="4"/>
      <c r="H52" s="4"/>
    </row>
    <row r="53" spans="6:8" ht="12">
      <c r="F53" s="4"/>
      <c r="H53" s="4"/>
    </row>
    <row r="54" spans="6:8" ht="12">
      <c r="F54" s="4"/>
      <c r="H54" s="4"/>
    </row>
    <row r="55" spans="6:8" ht="12">
      <c r="F55" s="4"/>
      <c r="H55" s="4"/>
    </row>
    <row r="56" spans="6:8" ht="12">
      <c r="F56" s="4"/>
      <c r="H56" s="4"/>
    </row>
    <row r="57" spans="6:8" ht="12">
      <c r="F57" s="4"/>
      <c r="H57" s="4"/>
    </row>
    <row r="58" spans="6:8" ht="12">
      <c r="F58" s="4"/>
      <c r="H58" s="4"/>
    </row>
    <row r="59" spans="6:8" ht="12">
      <c r="F59" s="4"/>
      <c r="H59" s="4"/>
    </row>
    <row r="60" spans="6:8" ht="12">
      <c r="F60" s="4"/>
      <c r="H60" s="4"/>
    </row>
    <row r="61" spans="6:8" ht="12">
      <c r="F61" s="4"/>
      <c r="H61" s="4"/>
    </row>
    <row r="62" spans="6:8" ht="12">
      <c r="F62" s="4"/>
      <c r="H62" s="4"/>
    </row>
    <row r="63" spans="6:8" ht="12">
      <c r="F63" s="4"/>
      <c r="H63" s="4"/>
    </row>
    <row r="64" spans="6:8" ht="12">
      <c r="F64" s="4"/>
      <c r="H64" s="4"/>
    </row>
    <row r="65" spans="6:8" ht="12">
      <c r="F65" s="4"/>
      <c r="H65" s="4"/>
    </row>
    <row r="66" spans="6:8" ht="12">
      <c r="F66" s="4"/>
      <c r="H66" s="4"/>
    </row>
    <row r="67" spans="6:8" ht="12">
      <c r="F67" s="4"/>
      <c r="H67" s="4"/>
    </row>
    <row r="68" spans="6:8" ht="12">
      <c r="F68" s="4"/>
      <c r="H68" s="4"/>
    </row>
    <row r="69" spans="6:8" ht="12">
      <c r="F69" s="4"/>
      <c r="H69" s="4"/>
    </row>
    <row r="70" spans="6:8" ht="12">
      <c r="F70" s="4"/>
      <c r="H70" s="4"/>
    </row>
    <row r="71" spans="6:8" ht="12">
      <c r="F71" s="4"/>
      <c r="H71" s="4"/>
    </row>
    <row r="72" spans="6:8" ht="12">
      <c r="F72" s="4"/>
      <c r="H72" s="4"/>
    </row>
    <row r="73" spans="6:8" ht="12">
      <c r="F73" s="4"/>
      <c r="H73" s="4"/>
    </row>
    <row r="74" spans="6:8" ht="12">
      <c r="F74" s="4"/>
      <c r="H74" s="4"/>
    </row>
    <row r="75" spans="6:8" ht="12">
      <c r="F75" s="4"/>
      <c r="H75" s="4"/>
    </row>
    <row r="76" spans="6:8" ht="12">
      <c r="F76" s="4"/>
      <c r="H76" s="4"/>
    </row>
    <row r="77" spans="2:8" ht="18">
      <c r="B77" s="12" t="s">
        <v>29</v>
      </c>
      <c r="F77" s="4"/>
      <c r="H77" s="4"/>
    </row>
    <row r="78" spans="6:8" ht="18" customHeight="1">
      <c r="F78" s="4"/>
      <c r="H78" s="4"/>
    </row>
    <row r="79" spans="6:8" ht="12">
      <c r="F79" s="4"/>
      <c r="H79" s="4"/>
    </row>
    <row r="80" spans="2:8" ht="15">
      <c r="B80" s="21" t="s">
        <v>7</v>
      </c>
      <c r="F80" s="9">
        <f>F4</f>
        <v>2018</v>
      </c>
      <c r="H80" s="9">
        <f>H4</f>
        <v>2017</v>
      </c>
    </row>
    <row r="81" spans="5:8" ht="15">
      <c r="E81" s="36" t="s">
        <v>174</v>
      </c>
      <c r="F81" s="17" t="s">
        <v>3</v>
      </c>
      <c r="G81" s="17"/>
      <c r="H81" s="17" t="s">
        <v>3</v>
      </c>
    </row>
    <row r="82" spans="6:8" ht="12">
      <c r="F82" s="4"/>
      <c r="H82" s="4"/>
    </row>
    <row r="83" spans="6:8" ht="12">
      <c r="F83" s="4"/>
      <c r="H83" s="4"/>
    </row>
    <row r="84" spans="2:8" ht="15">
      <c r="B84" s="9" t="s">
        <v>21</v>
      </c>
      <c r="C84" s="20"/>
      <c r="F84" s="4"/>
      <c r="H84" s="4"/>
    </row>
    <row r="85" spans="6:8" ht="12">
      <c r="F85" s="4"/>
      <c r="H85" s="4"/>
    </row>
    <row r="86" spans="2:8" ht="15">
      <c r="B86" s="9" t="s">
        <v>22</v>
      </c>
      <c r="F86" s="4"/>
      <c r="H86" s="4"/>
    </row>
    <row r="87" spans="2:8" ht="15">
      <c r="B87" s="9"/>
      <c r="F87" s="4"/>
      <c r="H87" s="4"/>
    </row>
    <row r="88" spans="2:8" ht="15">
      <c r="B88" s="9" t="s">
        <v>220</v>
      </c>
      <c r="F88" s="4"/>
      <c r="H88" s="4"/>
    </row>
    <row r="89" spans="2:8" ht="15">
      <c r="B89" s="1" t="s">
        <v>221</v>
      </c>
      <c r="E89" s="2">
        <v>12</v>
      </c>
      <c r="F89" s="3">
        <v>391522</v>
      </c>
      <c r="H89" s="3">
        <v>185837</v>
      </c>
    </row>
    <row r="90" spans="2:8" ht="15">
      <c r="B90" s="1" t="s">
        <v>222</v>
      </c>
      <c r="F90" s="45">
        <f>SUM(F89)</f>
        <v>391522</v>
      </c>
      <c r="H90" s="45">
        <f>SUM(H89)</f>
        <v>185837</v>
      </c>
    </row>
    <row r="91" spans="6:8" ht="12">
      <c r="F91" s="4"/>
      <c r="H91" s="4"/>
    </row>
    <row r="92" spans="2:8" ht="15">
      <c r="B92" s="9" t="s">
        <v>23</v>
      </c>
      <c r="F92" s="4"/>
      <c r="H92" s="4"/>
    </row>
    <row r="93" spans="2:8" ht="15">
      <c r="B93" s="1" t="s">
        <v>166</v>
      </c>
      <c r="C93" s="6"/>
      <c r="D93" s="6"/>
      <c r="E93" s="6"/>
      <c r="F93" s="3">
        <f>1200000-78515</f>
        <v>1121485</v>
      </c>
      <c r="G93" s="1"/>
      <c r="H93" s="3">
        <f>1200000-78515</f>
        <v>1121485</v>
      </c>
    </row>
    <row r="94" spans="2:8" ht="15">
      <c r="B94" s="1" t="s">
        <v>173</v>
      </c>
      <c r="C94" s="6"/>
      <c r="D94" s="6"/>
      <c r="E94" s="6"/>
      <c r="F94" s="3">
        <v>155000</v>
      </c>
      <c r="G94" s="1"/>
      <c r="H94" s="3">
        <v>155000</v>
      </c>
    </row>
    <row r="95" spans="2:8" ht="15">
      <c r="B95" s="1" t="s">
        <v>167</v>
      </c>
      <c r="C95" s="6"/>
      <c r="D95" s="6"/>
      <c r="E95" s="6"/>
      <c r="F95" s="14">
        <v>50000</v>
      </c>
      <c r="G95" s="1"/>
      <c r="H95" s="14">
        <v>50000</v>
      </c>
    </row>
    <row r="96" spans="2:8" ht="15">
      <c r="B96" s="1" t="s">
        <v>226</v>
      </c>
      <c r="C96" s="6"/>
      <c r="D96" s="6"/>
      <c r="E96" s="49" t="s">
        <v>3</v>
      </c>
      <c r="F96" s="14">
        <v>500000</v>
      </c>
      <c r="G96" s="1"/>
      <c r="H96" s="14">
        <v>200000</v>
      </c>
    </row>
    <row r="97" spans="2:8" ht="15">
      <c r="B97" s="9" t="s">
        <v>168</v>
      </c>
      <c r="F97" s="46">
        <f>SUM(F93:F96)</f>
        <v>1826485</v>
      </c>
      <c r="G97" s="1"/>
      <c r="H97" s="46">
        <f>SUM(H93:H96)</f>
        <v>1526485</v>
      </c>
    </row>
    <row r="98" spans="2:8" ht="15">
      <c r="B98" s="9"/>
      <c r="F98" s="3"/>
      <c r="G98" s="1"/>
      <c r="H98" s="3"/>
    </row>
    <row r="99" spans="2:8" ht="15">
      <c r="B99" s="1" t="s">
        <v>169</v>
      </c>
      <c r="E99" s="49">
        <v>13</v>
      </c>
      <c r="F99" s="7">
        <f>1453725+128120-1</f>
        <v>1581844</v>
      </c>
      <c r="G99" s="1"/>
      <c r="H99" s="7">
        <v>1453725</v>
      </c>
    </row>
    <row r="100" spans="2:8" ht="15">
      <c r="B100" s="1"/>
      <c r="F100" s="3"/>
      <c r="G100" s="1"/>
      <c r="H100" s="3"/>
    </row>
    <row r="101" spans="2:8" ht="15">
      <c r="B101" s="9" t="s">
        <v>170</v>
      </c>
      <c r="C101" s="24"/>
      <c r="D101" s="24"/>
      <c r="E101" s="24"/>
      <c r="F101" s="33">
        <f>F97+F99</f>
        <v>3408329</v>
      </c>
      <c r="G101" s="24"/>
      <c r="H101" s="33">
        <f>H97+H99</f>
        <v>2980210</v>
      </c>
    </row>
    <row r="102" spans="2:8" ht="15" hidden="1">
      <c r="B102" s="1" t="s">
        <v>24</v>
      </c>
      <c r="F102" s="13">
        <f>SUM(F101:F101)</f>
        <v>3408329</v>
      </c>
      <c r="G102" s="6"/>
      <c r="H102" s="13">
        <f>SUM(H101:H101)</f>
        <v>2980210</v>
      </c>
    </row>
    <row r="103" spans="2:8" ht="15" hidden="1">
      <c r="B103" s="1"/>
      <c r="F103" s="3"/>
      <c r="H103" s="3"/>
    </row>
    <row r="104" spans="2:8" ht="15">
      <c r="B104" s="1"/>
      <c r="F104" s="3"/>
      <c r="H104" s="3"/>
    </row>
    <row r="105" spans="2:8" ht="15">
      <c r="B105" s="1" t="s">
        <v>24</v>
      </c>
      <c r="F105" s="33">
        <f>F90+F101</f>
        <v>3799851</v>
      </c>
      <c r="H105" s="33">
        <f>H90+H101</f>
        <v>3166047</v>
      </c>
    </row>
    <row r="106" spans="2:8" ht="15">
      <c r="B106" s="1"/>
      <c r="F106" s="3"/>
      <c r="H106" s="3"/>
    </row>
    <row r="107" spans="2:8" ht="15">
      <c r="B107" s="9" t="s">
        <v>25</v>
      </c>
      <c r="F107" s="3"/>
      <c r="H107" s="3"/>
    </row>
    <row r="108" spans="2:8" ht="15">
      <c r="B108" s="9"/>
      <c r="F108" s="3"/>
      <c r="H108" s="3"/>
    </row>
    <row r="109" spans="2:8" ht="15">
      <c r="B109" s="9" t="s">
        <v>198</v>
      </c>
      <c r="F109" s="3"/>
      <c r="H109" s="3"/>
    </row>
    <row r="110" spans="2:8" ht="15">
      <c r="B110" s="1" t="s">
        <v>199</v>
      </c>
      <c r="E110" s="2">
        <v>15</v>
      </c>
      <c r="F110" s="7">
        <v>50000</v>
      </c>
      <c r="H110" s="7">
        <v>50000</v>
      </c>
    </row>
    <row r="111" spans="2:8" ht="15">
      <c r="B111" s="9"/>
      <c r="F111" s="3"/>
      <c r="H111" s="3"/>
    </row>
    <row r="112" spans="2:8" ht="15">
      <c r="B112" s="9" t="s">
        <v>200</v>
      </c>
      <c r="F112" s="33">
        <f>SUM(F110:F111)</f>
        <v>50000</v>
      </c>
      <c r="G112" s="24"/>
      <c r="H112" s="33">
        <f>SUM(H110:H111)</f>
        <v>50000</v>
      </c>
    </row>
    <row r="113" spans="2:8" ht="15">
      <c r="B113" s="1"/>
      <c r="F113" s="3"/>
      <c r="H113" s="3"/>
    </row>
    <row r="114" spans="2:8" ht="15">
      <c r="B114" s="9" t="s">
        <v>40</v>
      </c>
      <c r="C114" s="22"/>
      <c r="F114" s="3"/>
      <c r="H114" s="3"/>
    </row>
    <row r="115" spans="2:8" ht="15">
      <c r="B115" s="1" t="s">
        <v>26</v>
      </c>
      <c r="E115" s="2">
        <v>14</v>
      </c>
      <c r="F115" s="14">
        <f>6394</f>
        <v>6394</v>
      </c>
      <c r="H115" s="14">
        <v>21569</v>
      </c>
    </row>
    <row r="116" spans="2:8" ht="15" hidden="1">
      <c r="B116" s="1" t="s">
        <v>27</v>
      </c>
      <c r="F116" s="7">
        <v>0</v>
      </c>
      <c r="H116" s="7">
        <v>0</v>
      </c>
    </row>
    <row r="117" spans="2:8" ht="15" hidden="1">
      <c r="B117" s="1" t="s">
        <v>30</v>
      </c>
      <c r="F117" s="7">
        <v>0</v>
      </c>
      <c r="H117" s="7">
        <v>0</v>
      </c>
    </row>
    <row r="118" spans="2:8" ht="15">
      <c r="B118" s="1" t="s">
        <v>355</v>
      </c>
      <c r="E118" s="49">
        <v>4</v>
      </c>
      <c r="F118" s="3">
        <v>16775</v>
      </c>
      <c r="H118" s="3">
        <v>0</v>
      </c>
    </row>
    <row r="119" spans="2:8" ht="15">
      <c r="B119" s="1" t="s">
        <v>204</v>
      </c>
      <c r="E119" s="2">
        <v>15</v>
      </c>
      <c r="F119" s="7">
        <v>50000</v>
      </c>
      <c r="H119" s="7">
        <v>50000</v>
      </c>
    </row>
    <row r="120" spans="2:8" ht="15">
      <c r="B120" s="1"/>
      <c r="F120" s="3"/>
      <c r="H120" s="3"/>
    </row>
    <row r="121" spans="2:8" ht="15">
      <c r="B121" s="9" t="s">
        <v>10</v>
      </c>
      <c r="C121" s="24"/>
      <c r="D121" s="24"/>
      <c r="E121" s="24"/>
      <c r="F121" s="33">
        <f>SUM(F115:F119)</f>
        <v>73169</v>
      </c>
      <c r="G121" s="24"/>
      <c r="H121" s="33">
        <f>SUM(H115:H119)</f>
        <v>71569</v>
      </c>
    </row>
    <row r="122" spans="6:8" ht="12">
      <c r="F122" s="5"/>
      <c r="H122" s="5"/>
    </row>
    <row r="123" spans="6:8" ht="12">
      <c r="F123" s="5"/>
      <c r="H123" s="5"/>
    </row>
    <row r="124" spans="2:8" ht="15">
      <c r="B124" s="9" t="s">
        <v>262</v>
      </c>
      <c r="F124" s="42">
        <f>F112+F121</f>
        <v>123169</v>
      </c>
      <c r="G124" s="41" t="s">
        <v>3</v>
      </c>
      <c r="H124" s="42">
        <f>H112+H121</f>
        <v>121569</v>
      </c>
    </row>
    <row r="125" spans="6:8" ht="12">
      <c r="F125" s="5"/>
      <c r="H125" s="5"/>
    </row>
    <row r="126" spans="6:8" ht="12">
      <c r="F126" s="5"/>
      <c r="H126" s="5"/>
    </row>
    <row r="127" spans="6:8" ht="12">
      <c r="F127" s="5"/>
      <c r="H127" s="5"/>
    </row>
    <row r="128" spans="2:8" ht="15.75" thickBot="1">
      <c r="B128" s="9" t="s">
        <v>28</v>
      </c>
      <c r="F128" s="8">
        <f>F105+F124</f>
        <v>3923020</v>
      </c>
      <c r="G128" s="6"/>
      <c r="H128" s="8">
        <f>H105+H124</f>
        <v>3287616</v>
      </c>
    </row>
    <row r="129" spans="6:8" ht="12.75" thickTop="1">
      <c r="F129" s="5"/>
      <c r="H129" s="5"/>
    </row>
    <row r="130" ht="12" hidden="1"/>
    <row r="131" ht="12" hidden="1"/>
    <row r="133" ht="15">
      <c r="F133" s="2" t="s">
        <v>260</v>
      </c>
    </row>
    <row r="134" ht="15">
      <c r="F134" s="23" t="s">
        <v>297</v>
      </c>
    </row>
    <row r="140" spans="2:8" ht="15">
      <c r="B140" s="1" t="s">
        <v>228</v>
      </c>
      <c r="C140" s="1"/>
      <c r="D140" s="1" t="s">
        <v>309</v>
      </c>
      <c r="F140" s="1" t="s">
        <v>311</v>
      </c>
      <c r="H140" s="1"/>
    </row>
    <row r="141" spans="2:8" ht="15">
      <c r="B141" s="1" t="s">
        <v>229</v>
      </c>
      <c r="C141" s="1"/>
      <c r="D141" s="1" t="s">
        <v>310</v>
      </c>
      <c r="E141" s="1"/>
      <c r="F141" s="1"/>
      <c r="G141" s="1"/>
      <c r="H141" s="1"/>
    </row>
    <row r="142" spans="2:8" ht="15">
      <c r="B142" s="1"/>
      <c r="C142" s="1"/>
      <c r="D142" s="1"/>
      <c r="E142" s="1"/>
      <c r="F142" s="1"/>
      <c r="G142" s="1"/>
      <c r="H142" s="1"/>
    </row>
    <row r="143" spans="2:8" ht="15">
      <c r="B143" s="1"/>
      <c r="C143" s="1"/>
      <c r="D143" s="1"/>
      <c r="E143" s="1"/>
      <c r="F143" s="1"/>
      <c r="G143" s="1"/>
      <c r="H143" s="1"/>
    </row>
    <row r="144" spans="2:8" ht="15">
      <c r="B144" s="1" t="s">
        <v>263</v>
      </c>
      <c r="C144" s="1"/>
      <c r="D144" s="1" t="s">
        <v>312</v>
      </c>
      <c r="F144" s="1" t="s">
        <v>313</v>
      </c>
      <c r="H144" s="1"/>
    </row>
    <row r="145" spans="2:8" ht="15">
      <c r="B145" s="1"/>
      <c r="C145" s="1"/>
      <c r="D145" s="1"/>
      <c r="F145" s="2" t="s">
        <v>314</v>
      </c>
      <c r="H145" s="1"/>
    </row>
    <row r="150" spans="4:6" ht="15">
      <c r="D150" s="1" t="s">
        <v>353</v>
      </c>
      <c r="E150" s="2" t="s">
        <v>3</v>
      </c>
      <c r="F150" s="1" t="s">
        <v>354</v>
      </c>
    </row>
    <row r="151" ht="13.5">
      <c r="E151" s="47" t="s">
        <v>239</v>
      </c>
    </row>
  </sheetData>
  <sheetProtection/>
  <printOptions/>
  <pageMargins left="0.9448818897637796" right="0" top="0.35433070866141736" bottom="0.2755905511811024" header="0.31496062992125984" footer="0.1181102362204724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8"/>
  <sheetViews>
    <sheetView zoomScalePageLayoutView="0" workbookViewId="0" topLeftCell="A68">
      <selection activeCell="A7" sqref="A7:IV7"/>
    </sheetView>
  </sheetViews>
  <sheetFormatPr defaultColWidth="9.140625" defaultRowHeight="12.75"/>
  <cols>
    <col min="1" max="1" width="6.140625" style="0" customWidth="1"/>
    <col min="2" max="2" width="50.8515625" style="0" customWidth="1"/>
    <col min="3" max="4" width="17.8515625" style="0" hidden="1" customWidth="1"/>
    <col min="5" max="6" width="14.140625" style="0" hidden="1" customWidth="1"/>
    <col min="7" max="9" width="14.140625" style="0" customWidth="1"/>
    <col min="10" max="10" width="11.8515625" style="0" customWidth="1"/>
    <col min="11" max="11" width="3.57421875" style="0" customWidth="1"/>
    <col min="12" max="12" width="14.00390625" style="0" customWidth="1"/>
  </cols>
  <sheetData>
    <row r="1" ht="19.5" customHeight="1">
      <c r="A1" s="12" t="str">
        <f>Resultatregnskap!A1</f>
        <v>HAUGESUND IDRETTSLAG ORIENTERING</v>
      </c>
    </row>
    <row r="2" ht="6.75" customHeight="1">
      <c r="A2" s="24"/>
    </row>
    <row r="4" spans="1:12" ht="18">
      <c r="A4" s="12" t="s">
        <v>242</v>
      </c>
      <c r="C4" s="32" t="s">
        <v>156</v>
      </c>
      <c r="D4" s="32" t="s">
        <v>156</v>
      </c>
      <c r="E4" s="32" t="s">
        <v>156</v>
      </c>
      <c r="F4" s="32" t="s">
        <v>156</v>
      </c>
      <c r="G4" s="32" t="s">
        <v>156</v>
      </c>
      <c r="H4" s="32" t="s">
        <v>156</v>
      </c>
      <c r="I4" s="32" t="s">
        <v>134</v>
      </c>
      <c r="J4" s="32" t="s">
        <v>134</v>
      </c>
      <c r="K4" s="32"/>
      <c r="L4" s="36" t="s">
        <v>134</v>
      </c>
    </row>
    <row r="5" spans="3:12" ht="15">
      <c r="C5" s="32">
        <v>2013</v>
      </c>
      <c r="D5" s="32">
        <v>2014</v>
      </c>
      <c r="E5" s="32">
        <v>2015</v>
      </c>
      <c r="F5" s="32">
        <v>2016</v>
      </c>
      <c r="G5" s="32">
        <v>2017</v>
      </c>
      <c r="H5" s="32">
        <v>2018</v>
      </c>
      <c r="I5" s="32">
        <v>2018</v>
      </c>
      <c r="J5" s="32" t="s">
        <v>243</v>
      </c>
      <c r="K5" s="32"/>
      <c r="L5" s="36">
        <v>2019</v>
      </c>
    </row>
    <row r="6" spans="3:12" ht="12.75">
      <c r="C6" s="32"/>
      <c r="D6" s="32"/>
      <c r="E6" s="32"/>
      <c r="F6" s="32"/>
      <c r="G6" s="32"/>
      <c r="H6" s="32"/>
      <c r="I6" s="32"/>
      <c r="J6" s="32"/>
      <c r="K6" s="32"/>
      <c r="L6" s="32"/>
    </row>
    <row r="7" ht="15">
      <c r="A7" s="9" t="s">
        <v>42</v>
      </c>
    </row>
    <row r="9" spans="1:3" ht="12.75">
      <c r="A9" s="25">
        <v>32</v>
      </c>
      <c r="B9" s="24" t="s">
        <v>32</v>
      </c>
      <c r="C9" s="24"/>
    </row>
    <row r="10" spans="1:12" ht="12">
      <c r="A10" s="26">
        <v>3200</v>
      </c>
      <c r="B10" t="s">
        <v>43</v>
      </c>
      <c r="C10" s="5">
        <v>29597</v>
      </c>
      <c r="D10" s="5">
        <v>31732</v>
      </c>
      <c r="E10" s="5">
        <v>39364</v>
      </c>
      <c r="F10" s="5">
        <v>33750</v>
      </c>
      <c r="G10" s="5">
        <v>33596</v>
      </c>
      <c r="H10" s="5">
        <v>39757</v>
      </c>
      <c r="I10" s="5">
        <v>35000</v>
      </c>
      <c r="J10" s="35">
        <f>H10-I10</f>
        <v>4757</v>
      </c>
      <c r="K10" s="35"/>
      <c r="L10" s="5">
        <v>35000</v>
      </c>
    </row>
    <row r="11" spans="1:12" ht="12">
      <c r="A11" s="26">
        <v>3210</v>
      </c>
      <c r="B11" t="s">
        <v>158</v>
      </c>
      <c r="C11" s="5">
        <v>44700</v>
      </c>
      <c r="D11" s="5">
        <v>41400</v>
      </c>
      <c r="E11" s="5">
        <v>17400</v>
      </c>
      <c r="F11" s="5">
        <v>19700</v>
      </c>
      <c r="G11" s="5">
        <v>4500</v>
      </c>
      <c r="H11" s="5">
        <v>9150</v>
      </c>
      <c r="I11" s="5">
        <v>3000</v>
      </c>
      <c r="J11" s="35">
        <f aca="true" t="shared" si="0" ref="J11:J20">H11-I11</f>
        <v>6150</v>
      </c>
      <c r="K11" s="35"/>
      <c r="L11" s="5">
        <v>5000</v>
      </c>
    </row>
    <row r="12" spans="1:12" ht="12">
      <c r="A12" s="26">
        <v>3215</v>
      </c>
      <c r="B12" t="s">
        <v>249</v>
      </c>
      <c r="C12" s="5"/>
      <c r="D12" s="5"/>
      <c r="E12" s="5"/>
      <c r="F12" s="5"/>
      <c r="G12" s="5">
        <v>0</v>
      </c>
      <c r="H12" s="5">
        <v>9950</v>
      </c>
      <c r="I12" s="5">
        <v>0</v>
      </c>
      <c r="J12" s="35">
        <f t="shared" si="0"/>
        <v>9950</v>
      </c>
      <c r="K12" s="35"/>
      <c r="L12" s="5">
        <v>10000</v>
      </c>
    </row>
    <row r="13" spans="1:12" ht="12">
      <c r="A13" s="26">
        <v>3220</v>
      </c>
      <c r="B13" t="s">
        <v>44</v>
      </c>
      <c r="C13" s="5">
        <v>550</v>
      </c>
      <c r="D13" s="5">
        <v>3600</v>
      </c>
      <c r="E13" s="5">
        <v>11000</v>
      </c>
      <c r="F13" s="5">
        <v>500</v>
      </c>
      <c r="G13" s="5">
        <v>2000</v>
      </c>
      <c r="H13" s="5">
        <v>750</v>
      </c>
      <c r="I13" s="5">
        <v>3000</v>
      </c>
      <c r="J13" s="35">
        <f t="shared" si="0"/>
        <v>-2250</v>
      </c>
      <c r="K13" s="35"/>
      <c r="L13" s="5">
        <v>3000</v>
      </c>
    </row>
    <row r="14" spans="1:12" ht="12">
      <c r="A14" s="26">
        <v>3240</v>
      </c>
      <c r="B14" t="s">
        <v>45</v>
      </c>
      <c r="C14" s="5">
        <v>16625</v>
      </c>
      <c r="D14" s="5">
        <v>9000</v>
      </c>
      <c r="E14" s="5">
        <v>14500</v>
      </c>
      <c r="F14" s="5">
        <v>54975</v>
      </c>
      <c r="G14" s="5">
        <v>85979</v>
      </c>
      <c r="H14" s="5">
        <v>136316</v>
      </c>
      <c r="I14" s="5">
        <v>250000</v>
      </c>
      <c r="J14" s="35">
        <f t="shared" si="0"/>
        <v>-113684</v>
      </c>
      <c r="K14" s="35"/>
      <c r="L14" s="5">
        <v>40000</v>
      </c>
    </row>
    <row r="15" spans="1:12" ht="12">
      <c r="A15" s="26">
        <v>3241</v>
      </c>
      <c r="B15" t="s">
        <v>194</v>
      </c>
      <c r="C15" s="5"/>
      <c r="D15" s="5"/>
      <c r="E15" s="5"/>
      <c r="F15" s="5">
        <v>9000</v>
      </c>
      <c r="G15" s="5">
        <v>5000</v>
      </c>
      <c r="H15" s="5">
        <v>5000</v>
      </c>
      <c r="I15" s="5">
        <v>5000</v>
      </c>
      <c r="J15" s="35">
        <f t="shared" si="0"/>
        <v>0</v>
      </c>
      <c r="K15" s="35"/>
      <c r="L15" s="5">
        <v>5000</v>
      </c>
    </row>
    <row r="16" spans="1:12" ht="12">
      <c r="A16" s="26">
        <v>3245</v>
      </c>
      <c r="B16" t="s">
        <v>46</v>
      </c>
      <c r="C16" s="5">
        <v>100000</v>
      </c>
      <c r="D16" s="5">
        <v>110000</v>
      </c>
      <c r="E16" s="5">
        <v>135000</v>
      </c>
      <c r="F16" s="5">
        <v>110000</v>
      </c>
      <c r="G16" s="5">
        <v>113000</v>
      </c>
      <c r="H16" s="5">
        <v>117851</v>
      </c>
      <c r="I16" s="5">
        <v>100000</v>
      </c>
      <c r="J16" s="35">
        <f t="shared" si="0"/>
        <v>17851</v>
      </c>
      <c r="K16" s="35"/>
      <c r="L16" s="5">
        <v>110000</v>
      </c>
    </row>
    <row r="17" spans="1:12" ht="12">
      <c r="A17" s="26">
        <v>3246</v>
      </c>
      <c r="B17" t="s">
        <v>195</v>
      </c>
      <c r="C17" s="5"/>
      <c r="D17" s="5"/>
      <c r="E17" s="5"/>
      <c r="F17" s="5">
        <v>6300</v>
      </c>
      <c r="G17" s="5">
        <v>6470</v>
      </c>
      <c r="H17" s="5">
        <v>10000</v>
      </c>
      <c r="I17" s="5">
        <v>6000</v>
      </c>
      <c r="J17" s="35">
        <f t="shared" si="0"/>
        <v>4000</v>
      </c>
      <c r="K17" s="35"/>
      <c r="L17" s="5">
        <v>10000</v>
      </c>
    </row>
    <row r="18" spans="1:12" ht="12">
      <c r="A18" s="26">
        <v>3250</v>
      </c>
      <c r="B18" t="s">
        <v>47</v>
      </c>
      <c r="C18" s="5">
        <v>111190</v>
      </c>
      <c r="D18" s="5">
        <v>126955</v>
      </c>
      <c r="E18" s="5">
        <v>114560</v>
      </c>
      <c r="F18" s="5">
        <v>114849</v>
      </c>
      <c r="G18" s="5">
        <v>100750</v>
      </c>
      <c r="H18" s="5">
        <v>100050</v>
      </c>
      <c r="I18" s="5">
        <v>100000</v>
      </c>
      <c r="J18" s="35">
        <f t="shared" si="0"/>
        <v>50</v>
      </c>
      <c r="K18" s="35"/>
      <c r="L18" s="5">
        <v>100000</v>
      </c>
    </row>
    <row r="19" spans="1:12" ht="12">
      <c r="A19" s="26">
        <v>3260</v>
      </c>
      <c r="B19" t="s">
        <v>48</v>
      </c>
      <c r="C19" s="5">
        <v>44107</v>
      </c>
      <c r="D19" s="5">
        <v>36303</v>
      </c>
      <c r="E19" s="5">
        <v>50433</v>
      </c>
      <c r="F19" s="5">
        <v>44933</v>
      </c>
      <c r="G19" s="5">
        <v>77176</v>
      </c>
      <c r="H19" s="5">
        <v>68202</v>
      </c>
      <c r="I19" s="5">
        <v>30000</v>
      </c>
      <c r="J19" s="35">
        <f t="shared" si="0"/>
        <v>38202</v>
      </c>
      <c r="K19" s="35"/>
      <c r="L19" s="5">
        <v>40000</v>
      </c>
    </row>
    <row r="20" spans="1:12" ht="12">
      <c r="A20" s="26">
        <v>3265</v>
      </c>
      <c r="B20" t="s">
        <v>49</v>
      </c>
      <c r="C20" s="5">
        <v>21812</v>
      </c>
      <c r="D20" s="5">
        <v>4620</v>
      </c>
      <c r="E20" s="5">
        <v>15076</v>
      </c>
      <c r="F20" s="5">
        <v>0</v>
      </c>
      <c r="G20" s="5">
        <v>21478</v>
      </c>
      <c r="H20" s="5">
        <v>26044</v>
      </c>
      <c r="I20" s="5">
        <v>20000</v>
      </c>
      <c r="J20" s="35">
        <f t="shared" si="0"/>
        <v>6044</v>
      </c>
      <c r="K20" s="35"/>
      <c r="L20" s="5">
        <v>10000</v>
      </c>
    </row>
    <row r="21" spans="1:12" ht="12.75">
      <c r="A21" s="26"/>
      <c r="B21" s="24" t="s">
        <v>135</v>
      </c>
      <c r="C21" s="28">
        <f aca="true" t="shared" si="1" ref="C21:J21">SUM(C10:C20)</f>
        <v>368581</v>
      </c>
      <c r="D21" s="28">
        <f t="shared" si="1"/>
        <v>363610</v>
      </c>
      <c r="E21" s="28">
        <f t="shared" si="1"/>
        <v>397333</v>
      </c>
      <c r="F21" s="28">
        <f t="shared" si="1"/>
        <v>394007</v>
      </c>
      <c r="G21" s="28">
        <f t="shared" si="1"/>
        <v>449949</v>
      </c>
      <c r="H21" s="28">
        <f t="shared" si="1"/>
        <v>523070</v>
      </c>
      <c r="I21" s="28">
        <f t="shared" si="1"/>
        <v>552000</v>
      </c>
      <c r="J21" s="28">
        <f t="shared" si="1"/>
        <v>-28930</v>
      </c>
      <c r="K21" s="28"/>
      <c r="L21" s="28">
        <f>SUM(L10:L20)</f>
        <v>368000</v>
      </c>
    </row>
    <row r="22" spans="1:12" ht="11.25" customHeight="1">
      <c r="A22" s="26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2.75">
      <c r="A23" s="25">
        <v>34</v>
      </c>
      <c r="B23" s="24" t="s">
        <v>41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2">
      <c r="A24" s="26">
        <v>3400</v>
      </c>
      <c r="B24" s="26" t="s">
        <v>50</v>
      </c>
      <c r="C24" s="5">
        <v>25831</v>
      </c>
      <c r="D24" s="5">
        <v>16980</v>
      </c>
      <c r="E24" s="5">
        <v>13732</v>
      </c>
      <c r="F24" s="5">
        <v>17496</v>
      </c>
      <c r="G24" s="5">
        <v>19630</v>
      </c>
      <c r="H24" s="5">
        <v>27884</v>
      </c>
      <c r="I24" s="5">
        <v>20000</v>
      </c>
      <c r="J24" s="35">
        <f>H24-I24</f>
        <v>7884</v>
      </c>
      <c r="K24" s="35"/>
      <c r="L24" s="5">
        <v>25000</v>
      </c>
    </row>
    <row r="25" spans="1:12" ht="12">
      <c r="A25" s="26">
        <v>3405</v>
      </c>
      <c r="B25" s="26" t="s">
        <v>264</v>
      </c>
      <c r="C25" s="5"/>
      <c r="D25" s="5"/>
      <c r="E25" s="5"/>
      <c r="F25" s="5"/>
      <c r="G25" s="5">
        <v>0</v>
      </c>
      <c r="H25" s="5">
        <v>89000</v>
      </c>
      <c r="I25" s="5">
        <v>80000</v>
      </c>
      <c r="J25" s="35">
        <f aca="true" t="shared" si="2" ref="J25:J34">H25-I25</f>
        <v>9000</v>
      </c>
      <c r="K25" s="35"/>
      <c r="L25" s="5">
        <v>50000</v>
      </c>
    </row>
    <row r="26" spans="1:12" ht="12">
      <c r="A26" s="26">
        <v>3410</v>
      </c>
      <c r="B26" t="s">
        <v>259</v>
      </c>
      <c r="C26" s="5">
        <v>64535</v>
      </c>
      <c r="D26" s="5">
        <v>85771.63</v>
      </c>
      <c r="E26" s="5">
        <v>102529</v>
      </c>
      <c r="F26" s="5">
        <f>85145-8000</f>
        <v>77145</v>
      </c>
      <c r="G26" s="5">
        <v>34001</v>
      </c>
      <c r="H26" s="5">
        <v>30304</v>
      </c>
      <c r="I26" s="5">
        <v>30000</v>
      </c>
      <c r="J26" s="35">
        <f t="shared" si="2"/>
        <v>304</v>
      </c>
      <c r="K26" s="35"/>
      <c r="L26" s="5">
        <v>30000</v>
      </c>
    </row>
    <row r="27" spans="1:12" ht="12">
      <c r="A27" s="26">
        <v>3415</v>
      </c>
      <c r="B27" s="6" t="s">
        <v>209</v>
      </c>
      <c r="C27" s="5"/>
      <c r="D27" s="5"/>
      <c r="E27" s="5"/>
      <c r="F27" s="5"/>
      <c r="G27" s="5">
        <v>25344</v>
      </c>
      <c r="H27" s="5">
        <v>0</v>
      </c>
      <c r="I27" s="5">
        <v>15000</v>
      </c>
      <c r="J27" s="35">
        <f t="shared" si="2"/>
        <v>-15000</v>
      </c>
      <c r="K27" s="35"/>
      <c r="L27" s="5">
        <v>15000</v>
      </c>
    </row>
    <row r="28" spans="1:12" ht="12">
      <c r="A28" s="26">
        <v>3416</v>
      </c>
      <c r="B28" s="6" t="s">
        <v>256</v>
      </c>
      <c r="C28" s="5"/>
      <c r="D28" s="5"/>
      <c r="E28" s="5"/>
      <c r="F28" s="5"/>
      <c r="G28" s="5">
        <f>19000+3500+5000</f>
        <v>27500</v>
      </c>
      <c r="H28" s="5">
        <v>25000</v>
      </c>
      <c r="I28" s="5">
        <v>25000</v>
      </c>
      <c r="J28" s="35">
        <f t="shared" si="2"/>
        <v>0</v>
      </c>
      <c r="K28" s="35"/>
      <c r="L28" s="5">
        <v>20000</v>
      </c>
    </row>
    <row r="29" spans="1:12" ht="12">
      <c r="A29" s="26">
        <v>3420</v>
      </c>
      <c r="B29" t="s">
        <v>265</v>
      </c>
      <c r="C29" s="5">
        <v>120000</v>
      </c>
      <c r="D29" s="5">
        <v>150000</v>
      </c>
      <c r="E29" s="5">
        <v>0</v>
      </c>
      <c r="F29" s="5">
        <v>0</v>
      </c>
      <c r="G29" s="5">
        <v>0</v>
      </c>
      <c r="H29" s="5">
        <v>0</v>
      </c>
      <c r="I29" s="5">
        <v>70000</v>
      </c>
      <c r="J29" s="35">
        <f t="shared" si="2"/>
        <v>-70000</v>
      </c>
      <c r="K29" s="35"/>
      <c r="L29" s="5">
        <v>70000</v>
      </c>
    </row>
    <row r="30" spans="1:12" ht="12">
      <c r="A30" s="26">
        <v>3430</v>
      </c>
      <c r="B30" t="s">
        <v>257</v>
      </c>
      <c r="C30" s="5"/>
      <c r="D30" s="5"/>
      <c r="E30" s="5"/>
      <c r="F30" s="5"/>
      <c r="G30" s="5">
        <v>54144</v>
      </c>
      <c r="H30" s="5">
        <v>38402</v>
      </c>
      <c r="I30" s="5">
        <v>45000</v>
      </c>
      <c r="J30" s="35">
        <f t="shared" si="2"/>
        <v>-6598</v>
      </c>
      <c r="K30" s="35"/>
      <c r="L30" s="5">
        <v>40000</v>
      </c>
    </row>
    <row r="31" spans="1:12" ht="12">
      <c r="A31" s="26">
        <v>3431</v>
      </c>
      <c r="B31" t="s">
        <v>193</v>
      </c>
      <c r="C31" s="5"/>
      <c r="D31" s="5"/>
      <c r="E31" s="5">
        <v>0</v>
      </c>
      <c r="F31" s="5">
        <v>99334</v>
      </c>
      <c r="G31" s="5">
        <v>0</v>
      </c>
      <c r="H31" s="5">
        <v>0</v>
      </c>
      <c r="I31" s="5">
        <v>20000</v>
      </c>
      <c r="J31" s="35">
        <f t="shared" si="2"/>
        <v>-20000</v>
      </c>
      <c r="K31" s="35"/>
      <c r="L31" s="5">
        <v>20000</v>
      </c>
    </row>
    <row r="32" spans="1:12" ht="12">
      <c r="A32" s="26">
        <v>3450</v>
      </c>
      <c r="B32" t="s">
        <v>51</v>
      </c>
      <c r="C32" s="5">
        <v>0</v>
      </c>
      <c r="D32" s="5">
        <v>52000</v>
      </c>
      <c r="E32" s="5">
        <v>36000</v>
      </c>
      <c r="F32" s="5">
        <v>8000</v>
      </c>
      <c r="G32" s="5">
        <v>25000</v>
      </c>
      <c r="H32" s="5">
        <v>0</v>
      </c>
      <c r="I32" s="5">
        <v>15000</v>
      </c>
      <c r="J32" s="35">
        <f t="shared" si="2"/>
        <v>-15000</v>
      </c>
      <c r="K32" s="35"/>
      <c r="L32" s="5">
        <v>15000</v>
      </c>
    </row>
    <row r="33" spans="1:12" ht="12">
      <c r="A33" s="26">
        <v>3460</v>
      </c>
      <c r="B33" t="s">
        <v>52</v>
      </c>
      <c r="C33" s="5">
        <v>3292</v>
      </c>
      <c r="D33" s="5">
        <v>4536</v>
      </c>
      <c r="E33" s="5">
        <v>2441.4</v>
      </c>
      <c r="F33" s="5">
        <v>2167</v>
      </c>
      <c r="G33" s="5">
        <v>9746.26</v>
      </c>
      <c r="H33" s="5">
        <v>4659</v>
      </c>
      <c r="I33" s="5">
        <v>3000</v>
      </c>
      <c r="J33" s="35">
        <f t="shared" si="2"/>
        <v>1659</v>
      </c>
      <c r="K33" s="35"/>
      <c r="L33" s="5">
        <v>4000</v>
      </c>
    </row>
    <row r="34" spans="1:12" ht="12">
      <c r="A34" s="26">
        <v>3490</v>
      </c>
      <c r="B34" t="s">
        <v>258</v>
      </c>
      <c r="C34" s="5"/>
      <c r="D34" s="5"/>
      <c r="E34" s="5"/>
      <c r="F34" s="5"/>
      <c r="G34" s="5">
        <v>4230</v>
      </c>
      <c r="H34" s="5">
        <v>5580</v>
      </c>
      <c r="I34" s="5">
        <v>5000</v>
      </c>
      <c r="J34" s="35">
        <f t="shared" si="2"/>
        <v>580</v>
      </c>
      <c r="K34" s="35"/>
      <c r="L34" s="5">
        <v>5000</v>
      </c>
    </row>
    <row r="35" spans="1:12" ht="12.75">
      <c r="A35" s="26" t="s">
        <v>3</v>
      </c>
      <c r="B35" s="24" t="s">
        <v>136</v>
      </c>
      <c r="C35" s="28">
        <f>SUM(C24:C33)</f>
        <v>213658</v>
      </c>
      <c r="D35" s="28">
        <f>SUM(D24:D33)</f>
        <v>309287.63</v>
      </c>
      <c r="E35" s="28">
        <f>SUM(E24:E33)</f>
        <v>154702.4</v>
      </c>
      <c r="F35" s="28">
        <f>SUM(F24:F33)</f>
        <v>204142</v>
      </c>
      <c r="G35" s="28">
        <f>SUM(G24:G34)</f>
        <v>199595.26</v>
      </c>
      <c r="H35" s="28">
        <f>SUM(H24:H34)</f>
        <v>220829</v>
      </c>
      <c r="I35" s="28">
        <f>SUM(I24:I34)</f>
        <v>328000</v>
      </c>
      <c r="J35" s="28">
        <f>SUM(J24:J34)</f>
        <v>-107171</v>
      </c>
      <c r="K35" s="28"/>
      <c r="L35" s="28">
        <f>SUM(L24:L34)</f>
        <v>294000</v>
      </c>
    </row>
    <row r="36" spans="1:12" ht="12">
      <c r="A36" s="26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 hidden="1">
      <c r="A37" s="25">
        <v>36</v>
      </c>
      <c r="B37" s="24" t="s">
        <v>53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2" hidden="1">
      <c r="A38" s="26">
        <v>3600</v>
      </c>
      <c r="B38" t="s">
        <v>54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/>
      <c r="I38" s="31">
        <v>0</v>
      </c>
      <c r="J38" s="31">
        <v>0</v>
      </c>
      <c r="K38" s="31"/>
      <c r="L38" s="31">
        <v>0</v>
      </c>
    </row>
    <row r="39" spans="1:12" ht="12" hidden="1">
      <c r="A39" s="26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>
      <c r="A40" s="26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>
      <c r="A41" s="25">
        <v>36</v>
      </c>
      <c r="B41" s="24" t="s">
        <v>53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">
      <c r="A42" s="26">
        <v>3600</v>
      </c>
      <c r="B42" t="s">
        <v>54</v>
      </c>
      <c r="C42" s="5">
        <v>0</v>
      </c>
      <c r="D42" s="5">
        <v>0</v>
      </c>
      <c r="E42" s="5">
        <v>0</v>
      </c>
      <c r="F42" s="5">
        <v>1000</v>
      </c>
      <c r="G42" s="5">
        <v>1000</v>
      </c>
      <c r="H42" s="5">
        <v>1300</v>
      </c>
      <c r="I42" s="5">
        <v>1000</v>
      </c>
      <c r="J42" s="35">
        <f>+H42-I42</f>
        <v>300</v>
      </c>
      <c r="K42" s="5"/>
      <c r="L42" s="5">
        <v>1500</v>
      </c>
    </row>
    <row r="43" spans="1:12" ht="12.75">
      <c r="A43" s="26"/>
      <c r="B43" s="24" t="s">
        <v>196</v>
      </c>
      <c r="C43" s="43">
        <f aca="true" t="shared" si="3" ref="C43:J43">SUM(C42)</f>
        <v>0</v>
      </c>
      <c r="D43" s="43">
        <f t="shared" si="3"/>
        <v>0</v>
      </c>
      <c r="E43" s="43">
        <f t="shared" si="3"/>
        <v>0</v>
      </c>
      <c r="F43" s="43">
        <f t="shared" si="3"/>
        <v>1000</v>
      </c>
      <c r="G43" s="43">
        <f t="shared" si="3"/>
        <v>1000</v>
      </c>
      <c r="H43" s="43">
        <f t="shared" si="3"/>
        <v>1300</v>
      </c>
      <c r="I43" s="43">
        <f t="shared" si="3"/>
        <v>1000</v>
      </c>
      <c r="J43" s="43">
        <f t="shared" si="3"/>
        <v>300</v>
      </c>
      <c r="K43" s="43" t="s">
        <v>3</v>
      </c>
      <c r="L43" s="43">
        <f>SUM(L42)</f>
        <v>1500</v>
      </c>
    </row>
    <row r="44" spans="1:12" ht="12">
      <c r="A44" s="26"/>
      <c r="C44" s="5"/>
      <c r="D44" s="5"/>
      <c r="E44" s="5"/>
      <c r="F44" s="5"/>
      <c r="G44" s="5"/>
      <c r="H44" s="5"/>
      <c r="I44" s="5"/>
      <c r="J44" s="35"/>
      <c r="K44" s="5"/>
      <c r="L44" s="5"/>
    </row>
    <row r="45" spans="1:12" ht="12.75">
      <c r="A45" s="25">
        <v>39</v>
      </c>
      <c r="B45" s="24" t="s">
        <v>1</v>
      </c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">
      <c r="A46" s="26">
        <v>3915</v>
      </c>
      <c r="B46" t="s">
        <v>55</v>
      </c>
      <c r="C46" s="5">
        <v>0</v>
      </c>
      <c r="D46" s="5">
        <v>0</v>
      </c>
      <c r="E46" s="5">
        <v>0</v>
      </c>
      <c r="F46" s="5">
        <v>10900</v>
      </c>
      <c r="G46" s="5">
        <v>11400</v>
      </c>
      <c r="H46" s="5">
        <v>7700</v>
      </c>
      <c r="I46" s="5">
        <v>10000</v>
      </c>
      <c r="J46" s="35">
        <f>H46-I46</f>
        <v>-2300</v>
      </c>
      <c r="K46" s="5"/>
      <c r="L46" s="5">
        <v>10500</v>
      </c>
    </row>
    <row r="47" spans="1:12" ht="12">
      <c r="A47" s="26">
        <v>3920</v>
      </c>
      <c r="B47" t="s">
        <v>56</v>
      </c>
      <c r="C47" s="5">
        <v>81575</v>
      </c>
      <c r="D47" s="5">
        <f>93349.49+1</f>
        <v>93350.49</v>
      </c>
      <c r="E47" s="5">
        <v>95600</v>
      </c>
      <c r="F47" s="5">
        <v>99850</v>
      </c>
      <c r="G47" s="5">
        <v>87600</v>
      </c>
      <c r="H47" s="5">
        <v>81250</v>
      </c>
      <c r="I47" s="5">
        <v>90000</v>
      </c>
      <c r="J47" s="35">
        <f aca="true" t="shared" si="4" ref="J47:J66">H47-I47</f>
        <v>-8750</v>
      </c>
      <c r="K47" s="35"/>
      <c r="L47" s="5">
        <v>90000</v>
      </c>
    </row>
    <row r="48" spans="1:12" ht="12">
      <c r="A48" s="26">
        <v>3930</v>
      </c>
      <c r="B48" t="s">
        <v>245</v>
      </c>
      <c r="C48" s="5"/>
      <c r="D48" s="5"/>
      <c r="E48" s="5"/>
      <c r="F48" s="5"/>
      <c r="G48" s="5">
        <v>0</v>
      </c>
      <c r="H48" s="5">
        <v>9800</v>
      </c>
      <c r="I48" s="5">
        <v>25000</v>
      </c>
      <c r="J48" s="35">
        <f t="shared" si="4"/>
        <v>-15200</v>
      </c>
      <c r="K48" s="35"/>
      <c r="L48" s="5">
        <v>0</v>
      </c>
    </row>
    <row r="49" spans="1:12" ht="12">
      <c r="A49" s="26">
        <v>3940</v>
      </c>
      <c r="B49" t="s">
        <v>57</v>
      </c>
      <c r="C49" s="5">
        <v>5000</v>
      </c>
      <c r="D49" s="5">
        <v>5000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35">
        <f t="shared" si="4"/>
        <v>0</v>
      </c>
      <c r="K49" s="35"/>
      <c r="L49" s="5">
        <v>100000</v>
      </c>
    </row>
    <row r="50" spans="1:12" ht="12">
      <c r="A50" s="26">
        <v>3941</v>
      </c>
      <c r="B50" t="s">
        <v>58</v>
      </c>
      <c r="C50" s="5">
        <v>18358.75</v>
      </c>
      <c r="D50" s="5">
        <v>19503</v>
      </c>
      <c r="E50" s="5">
        <v>18000</v>
      </c>
      <c r="F50" s="5">
        <v>20000</v>
      </c>
      <c r="G50" s="5">
        <v>17000</v>
      </c>
      <c r="H50" s="5">
        <v>8000</v>
      </c>
      <c r="I50" s="5">
        <v>10000</v>
      </c>
      <c r="J50" s="35">
        <f t="shared" si="4"/>
        <v>-2000</v>
      </c>
      <c r="K50" s="35"/>
      <c r="L50" s="5">
        <v>10000</v>
      </c>
    </row>
    <row r="51" spans="1:12" ht="12" hidden="1">
      <c r="A51" s="26">
        <v>3942</v>
      </c>
      <c r="B51" t="s">
        <v>58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/>
      <c r="I51" s="5">
        <v>0</v>
      </c>
      <c r="J51" s="35">
        <f t="shared" si="4"/>
        <v>0</v>
      </c>
      <c r="K51" s="35"/>
      <c r="L51" s="5">
        <v>0</v>
      </c>
    </row>
    <row r="52" spans="1:12" ht="12">
      <c r="A52" s="26">
        <v>3942</v>
      </c>
      <c r="B52" t="s">
        <v>279</v>
      </c>
      <c r="C52" s="5"/>
      <c r="D52" s="5"/>
      <c r="E52" s="5"/>
      <c r="F52" s="5"/>
      <c r="G52" s="5">
        <v>0</v>
      </c>
      <c r="H52" s="5">
        <v>11384</v>
      </c>
      <c r="I52" s="5">
        <v>30000</v>
      </c>
      <c r="J52" s="35">
        <f t="shared" si="4"/>
        <v>-18616</v>
      </c>
      <c r="K52" s="35"/>
      <c r="L52" s="5">
        <v>0</v>
      </c>
    </row>
    <row r="53" spans="1:12" ht="12">
      <c r="A53" s="26">
        <v>3945</v>
      </c>
      <c r="B53" t="s">
        <v>59</v>
      </c>
      <c r="C53" s="5">
        <v>41987.81</v>
      </c>
      <c r="D53" s="5">
        <v>20002</v>
      </c>
      <c r="E53" s="5">
        <v>22500</v>
      </c>
      <c r="F53" s="5">
        <v>20500</v>
      </c>
      <c r="G53" s="5">
        <v>19000</v>
      </c>
      <c r="H53" s="5">
        <v>17000</v>
      </c>
      <c r="I53" s="5">
        <v>17000</v>
      </c>
      <c r="J53" s="35">
        <f t="shared" si="4"/>
        <v>0</v>
      </c>
      <c r="K53" s="35"/>
      <c r="L53" s="5">
        <v>2000</v>
      </c>
    </row>
    <row r="54" spans="1:12" ht="12">
      <c r="A54" s="26">
        <v>3946</v>
      </c>
      <c r="B54" t="s">
        <v>247</v>
      </c>
      <c r="C54" s="5"/>
      <c r="D54" s="5"/>
      <c r="E54" s="5"/>
      <c r="F54" s="5"/>
      <c r="G54" s="5">
        <v>0</v>
      </c>
      <c r="H54" s="5">
        <v>193000</v>
      </c>
      <c r="I54" s="5">
        <v>140000</v>
      </c>
      <c r="J54" s="35">
        <f t="shared" si="4"/>
        <v>53000</v>
      </c>
      <c r="K54" s="35"/>
      <c r="L54" s="5">
        <v>190000</v>
      </c>
    </row>
    <row r="55" spans="1:12" ht="12">
      <c r="A55" s="26">
        <v>3949</v>
      </c>
      <c r="B55" t="s">
        <v>60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10000</v>
      </c>
      <c r="I55" s="5">
        <v>0</v>
      </c>
      <c r="J55" s="35">
        <f t="shared" si="4"/>
        <v>10000</v>
      </c>
      <c r="K55" s="35"/>
      <c r="L55" s="5">
        <v>0</v>
      </c>
    </row>
    <row r="56" spans="1:12" ht="12">
      <c r="A56" s="26">
        <v>3950</v>
      </c>
      <c r="B56" s="6" t="s">
        <v>307</v>
      </c>
      <c r="C56" s="5">
        <v>50000</v>
      </c>
      <c r="D56" s="5">
        <v>50000</v>
      </c>
      <c r="E56" s="5">
        <v>50000</v>
      </c>
      <c r="F56" s="5">
        <v>65000</v>
      </c>
      <c r="G56" s="5">
        <v>50000</v>
      </c>
      <c r="H56" s="5">
        <v>50000</v>
      </c>
      <c r="I56" s="5">
        <v>50000</v>
      </c>
      <c r="J56" s="35">
        <f t="shared" si="4"/>
        <v>0</v>
      </c>
      <c r="K56" s="35"/>
      <c r="L56" s="5">
        <v>80000</v>
      </c>
    </row>
    <row r="57" spans="1:12" ht="12">
      <c r="A57" s="26">
        <v>3953</v>
      </c>
      <c r="B57" t="s">
        <v>248</v>
      </c>
      <c r="C57" s="5"/>
      <c r="D57" s="5"/>
      <c r="E57" s="5"/>
      <c r="F57" s="5"/>
      <c r="G57" s="5">
        <v>0</v>
      </c>
      <c r="H57" s="5">
        <v>3000</v>
      </c>
      <c r="I57" s="5">
        <v>0</v>
      </c>
      <c r="J57" s="35">
        <f t="shared" si="4"/>
        <v>3000</v>
      </c>
      <c r="K57" s="35"/>
      <c r="L57" s="5">
        <v>0</v>
      </c>
    </row>
    <row r="58" spans="1:12" ht="12">
      <c r="A58" s="26">
        <v>3960</v>
      </c>
      <c r="B58" t="s">
        <v>61</v>
      </c>
      <c r="C58" s="5">
        <v>5281</v>
      </c>
      <c r="D58" s="5">
        <v>4350</v>
      </c>
      <c r="E58" s="5">
        <v>5861</v>
      </c>
      <c r="F58" s="5">
        <v>4748</v>
      </c>
      <c r="G58" s="5">
        <v>3700</v>
      </c>
      <c r="H58" s="5">
        <v>4655</v>
      </c>
      <c r="I58" s="5">
        <v>4000</v>
      </c>
      <c r="J58" s="35">
        <f t="shared" si="4"/>
        <v>655</v>
      </c>
      <c r="K58" s="35"/>
      <c r="L58" s="5">
        <v>4000</v>
      </c>
    </row>
    <row r="59" spans="1:12" ht="12">
      <c r="A59" s="26">
        <v>3970</v>
      </c>
      <c r="B59" t="s">
        <v>62</v>
      </c>
      <c r="C59" s="5">
        <v>108693</v>
      </c>
      <c r="D59" s="5">
        <v>90230</v>
      </c>
      <c r="E59" s="5">
        <v>107016</v>
      </c>
      <c r="F59" s="5">
        <v>112220</v>
      </c>
      <c r="G59" s="5">
        <v>72367</v>
      </c>
      <c r="H59" s="5">
        <v>80614</v>
      </c>
      <c r="I59" s="5">
        <v>80000</v>
      </c>
      <c r="J59" s="35">
        <f t="shared" si="4"/>
        <v>614</v>
      </c>
      <c r="K59" s="35"/>
      <c r="L59" s="5">
        <v>80000</v>
      </c>
    </row>
    <row r="60" spans="1:12" ht="12">
      <c r="A60" s="26">
        <v>3975</v>
      </c>
      <c r="B60" t="s">
        <v>244</v>
      </c>
      <c r="C60" s="5">
        <v>15502</v>
      </c>
      <c r="D60" s="5">
        <v>16448</v>
      </c>
      <c r="E60" s="5">
        <v>13513</v>
      </c>
      <c r="F60" s="5">
        <v>26797</v>
      </c>
      <c r="G60" s="5">
        <v>21626.35</v>
      </c>
      <c r="H60" s="5">
        <v>33605</v>
      </c>
      <c r="I60" s="5">
        <v>20000</v>
      </c>
      <c r="J60" s="35">
        <f t="shared" si="4"/>
        <v>13605</v>
      </c>
      <c r="K60" s="35"/>
      <c r="L60" s="5">
        <v>20000</v>
      </c>
    </row>
    <row r="61" spans="1:12" ht="12">
      <c r="A61" s="26">
        <v>3976</v>
      </c>
      <c r="B61" t="s">
        <v>246</v>
      </c>
      <c r="C61" s="5"/>
      <c r="D61" s="5"/>
      <c r="E61" s="5"/>
      <c r="F61" s="5"/>
      <c r="G61" s="5">
        <v>0</v>
      </c>
      <c r="H61" s="5">
        <v>7000</v>
      </c>
      <c r="I61" s="5">
        <v>0</v>
      </c>
      <c r="J61" s="35">
        <f t="shared" si="4"/>
        <v>7000</v>
      </c>
      <c r="K61" s="35"/>
      <c r="L61" s="5">
        <v>5000</v>
      </c>
    </row>
    <row r="62" spans="1:7" ht="12">
      <c r="A62" s="26">
        <v>3979</v>
      </c>
      <c r="B62" s="6" t="s">
        <v>137</v>
      </c>
      <c r="C62" s="29" t="s">
        <v>3</v>
      </c>
      <c r="D62" s="29" t="s">
        <v>3</v>
      </c>
      <c r="E62" s="29" t="s">
        <v>3</v>
      </c>
      <c r="F62" s="29" t="s">
        <v>3</v>
      </c>
      <c r="G62" s="29" t="s">
        <v>3</v>
      </c>
    </row>
    <row r="63" spans="1:12" ht="12">
      <c r="A63" s="26"/>
      <c r="B63" t="s">
        <v>138</v>
      </c>
      <c r="C63" s="5">
        <v>1946</v>
      </c>
      <c r="D63" s="5">
        <v>2055</v>
      </c>
      <c r="E63" s="5">
        <v>3106</v>
      </c>
      <c r="F63" s="5">
        <v>0</v>
      </c>
      <c r="G63" s="5">
        <v>1867</v>
      </c>
      <c r="H63" s="5">
        <v>3810</v>
      </c>
      <c r="I63" s="5">
        <v>1000</v>
      </c>
      <c r="J63" s="35">
        <f t="shared" si="4"/>
        <v>2810</v>
      </c>
      <c r="K63" s="35"/>
      <c r="L63" s="5">
        <v>3000</v>
      </c>
    </row>
    <row r="64" spans="1:12" ht="12" hidden="1">
      <c r="A64" s="26">
        <v>3980</v>
      </c>
      <c r="B64" t="s">
        <v>63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/>
      <c r="I64" s="5">
        <v>0</v>
      </c>
      <c r="J64" s="35">
        <f t="shared" si="4"/>
        <v>0</v>
      </c>
      <c r="K64" s="35"/>
      <c r="L64" s="5">
        <v>0</v>
      </c>
    </row>
    <row r="65" spans="1:12" ht="12">
      <c r="A65" s="26">
        <v>3990</v>
      </c>
      <c r="B65" t="s">
        <v>64</v>
      </c>
      <c r="C65" s="5">
        <v>0</v>
      </c>
      <c r="D65" s="5">
        <v>0</v>
      </c>
      <c r="E65" s="5">
        <v>0</v>
      </c>
      <c r="F65" s="5">
        <v>379</v>
      </c>
      <c r="G65" s="5">
        <v>5400</v>
      </c>
      <c r="H65" s="5">
        <v>5000</v>
      </c>
      <c r="I65" s="5">
        <v>0</v>
      </c>
      <c r="J65" s="35">
        <f t="shared" si="4"/>
        <v>5000</v>
      </c>
      <c r="K65" s="35"/>
      <c r="L65" s="5">
        <v>0</v>
      </c>
    </row>
    <row r="66" spans="1:12" ht="12">
      <c r="A66" s="26">
        <v>3999</v>
      </c>
      <c r="B66" t="s">
        <v>65</v>
      </c>
      <c r="C66" s="5">
        <v>0</v>
      </c>
      <c r="D66" s="5">
        <v>3900</v>
      </c>
      <c r="E66" s="5">
        <v>305.55</v>
      </c>
      <c r="F66" s="5">
        <v>4300</v>
      </c>
      <c r="G66" s="5">
        <f>2971+700</f>
        <v>3671</v>
      </c>
      <c r="H66" s="5">
        <v>0</v>
      </c>
      <c r="I66" s="5">
        <v>0</v>
      </c>
      <c r="J66" s="35">
        <f t="shared" si="4"/>
        <v>0</v>
      </c>
      <c r="K66" s="35"/>
      <c r="L66" s="5">
        <v>0</v>
      </c>
    </row>
    <row r="67" spans="1:12" ht="12.75">
      <c r="A67" s="26"/>
      <c r="B67" s="24" t="s">
        <v>139</v>
      </c>
      <c r="C67" s="28">
        <f aca="true" t="shared" si="5" ref="C67:J67">SUM(C46:C66)</f>
        <v>328343.56</v>
      </c>
      <c r="D67" s="28">
        <f t="shared" si="5"/>
        <v>304838.49</v>
      </c>
      <c r="E67" s="28">
        <f t="shared" si="5"/>
        <v>315901.55</v>
      </c>
      <c r="F67" s="28">
        <f t="shared" si="5"/>
        <v>364694</v>
      </c>
      <c r="G67" s="28">
        <f t="shared" si="5"/>
        <v>293631.35</v>
      </c>
      <c r="H67" s="28">
        <f t="shared" si="5"/>
        <v>525818</v>
      </c>
      <c r="I67" s="28">
        <f t="shared" si="5"/>
        <v>477000</v>
      </c>
      <c r="J67" s="28">
        <f t="shared" si="5"/>
        <v>48818</v>
      </c>
      <c r="K67" s="28"/>
      <c r="L67" s="28">
        <f>SUM(L46:L66)</f>
        <v>594500</v>
      </c>
    </row>
    <row r="68" spans="3:12" ht="7.5" customHeight="1"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2:12" ht="12.75">
      <c r="B69" s="24" t="s">
        <v>2</v>
      </c>
      <c r="C69" s="30">
        <f>C21+C35+C67</f>
        <v>910582.56</v>
      </c>
      <c r="D69" s="30">
        <f>D21+D35+D67</f>
        <v>977736.12</v>
      </c>
      <c r="E69" s="30">
        <f>E21+E35+E67</f>
        <v>867936.95</v>
      </c>
      <c r="F69" s="30">
        <f>F21+F35+F43+F67</f>
        <v>963843</v>
      </c>
      <c r="G69" s="30">
        <f>G21+G35+G43+G67</f>
        <v>944175.61</v>
      </c>
      <c r="H69" s="30">
        <f>H21+H35+H43+H67</f>
        <v>1271017</v>
      </c>
      <c r="I69" s="30">
        <f>I21+I35+I43+I67</f>
        <v>1358000</v>
      </c>
      <c r="J69" s="30">
        <f>J21+J35+J43+J67</f>
        <v>-86983</v>
      </c>
      <c r="K69" s="30"/>
      <c r="L69" s="30">
        <f>L21+L35+L43+L67</f>
        <v>1258000</v>
      </c>
    </row>
    <row r="70" spans="3:12" ht="12"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5">
      <c r="A71" s="9" t="s">
        <v>326</v>
      </c>
      <c r="I71" s="5"/>
      <c r="J71" s="5"/>
      <c r="K71" s="5"/>
      <c r="L71" s="5"/>
    </row>
    <row r="72" spans="9:12" ht="12">
      <c r="I72" s="5"/>
      <c r="J72" s="5"/>
      <c r="K72" s="5"/>
      <c r="L72" s="5"/>
    </row>
    <row r="73" spans="1:12" ht="12.75">
      <c r="A73" s="25">
        <v>42</v>
      </c>
      <c r="B73" s="24" t="s">
        <v>66</v>
      </c>
      <c r="I73" s="5"/>
      <c r="J73" s="5"/>
      <c r="K73" s="5"/>
      <c r="L73" s="5"/>
    </row>
    <row r="74" spans="1:12" ht="12">
      <c r="A74" s="27">
        <v>4200</v>
      </c>
      <c r="B74" s="6" t="s">
        <v>67</v>
      </c>
      <c r="C74" s="5">
        <v>9521</v>
      </c>
      <c r="D74" s="5">
        <v>8149</v>
      </c>
      <c r="E74" s="5">
        <v>4992</v>
      </c>
      <c r="F74" s="5">
        <v>26339</v>
      </c>
      <c r="G74" s="5">
        <v>38459</v>
      </c>
      <c r="H74" s="5">
        <v>57715</v>
      </c>
      <c r="I74" s="5">
        <v>100000</v>
      </c>
      <c r="J74" s="35">
        <f>-H74+I74</f>
        <v>42285</v>
      </c>
      <c r="K74" s="35"/>
      <c r="L74" s="5">
        <v>30000</v>
      </c>
    </row>
    <row r="75" spans="1:12" ht="12">
      <c r="A75" s="26">
        <v>4210</v>
      </c>
      <c r="B75" t="s">
        <v>68</v>
      </c>
      <c r="C75" s="5">
        <v>76680.8</v>
      </c>
      <c r="D75" s="5">
        <v>98149</v>
      </c>
      <c r="E75" s="5">
        <v>0</v>
      </c>
      <c r="F75" s="5">
        <v>106435</v>
      </c>
      <c r="G75" s="5">
        <v>0</v>
      </c>
      <c r="H75" s="5">
        <v>0</v>
      </c>
      <c r="I75" s="5">
        <v>30000</v>
      </c>
      <c r="J75" s="35">
        <f>-H75+I75</f>
        <v>30000</v>
      </c>
      <c r="K75" s="35"/>
      <c r="L75" s="5">
        <v>50000</v>
      </c>
    </row>
    <row r="76" spans="1:12" ht="12">
      <c r="A76" s="26">
        <v>4220</v>
      </c>
      <c r="B76" t="s">
        <v>250</v>
      </c>
      <c r="C76" s="5"/>
      <c r="D76" s="5"/>
      <c r="E76" s="5"/>
      <c r="F76" s="5"/>
      <c r="G76" s="5">
        <v>0</v>
      </c>
      <c r="H76" s="5">
        <v>5676</v>
      </c>
      <c r="I76" s="5">
        <v>0</v>
      </c>
      <c r="J76" s="35">
        <f aca="true" t="shared" si="6" ref="J76:J82">-H76+I76</f>
        <v>-5676</v>
      </c>
      <c r="K76" s="35"/>
      <c r="L76" s="5">
        <v>0</v>
      </c>
    </row>
    <row r="77" spans="1:12" ht="12">
      <c r="A77" s="26">
        <v>4230</v>
      </c>
      <c r="B77" s="6" t="s">
        <v>210</v>
      </c>
      <c r="C77" s="5"/>
      <c r="D77" s="5"/>
      <c r="E77" s="5"/>
      <c r="F77" s="5"/>
      <c r="G77" s="5">
        <v>2200</v>
      </c>
      <c r="H77" s="5">
        <v>0</v>
      </c>
      <c r="I77" s="5">
        <v>0</v>
      </c>
      <c r="J77" s="35">
        <f t="shared" si="6"/>
        <v>0</v>
      </c>
      <c r="K77" s="35"/>
      <c r="L77" s="5">
        <v>0</v>
      </c>
    </row>
    <row r="78" spans="1:12" ht="12">
      <c r="A78" s="26">
        <v>4235</v>
      </c>
      <c r="B78" s="6" t="s">
        <v>308</v>
      </c>
      <c r="C78" s="5"/>
      <c r="D78" s="5"/>
      <c r="E78" s="5"/>
      <c r="F78" s="5"/>
      <c r="G78" s="5">
        <v>0</v>
      </c>
      <c r="H78" s="5">
        <v>6120</v>
      </c>
      <c r="I78" s="5">
        <v>0</v>
      </c>
      <c r="J78" s="35">
        <f t="shared" si="6"/>
        <v>-6120</v>
      </c>
      <c r="K78" s="35"/>
      <c r="L78" s="5">
        <v>6000</v>
      </c>
    </row>
    <row r="79" spans="1:12" ht="12">
      <c r="A79" s="26">
        <v>4250</v>
      </c>
      <c r="B79" t="s">
        <v>69</v>
      </c>
      <c r="C79" s="5">
        <v>29676.5</v>
      </c>
      <c r="D79" s="5">
        <v>35354</v>
      </c>
      <c r="E79" s="5">
        <v>23783.49</v>
      </c>
      <c r="F79" s="5">
        <v>23014</v>
      </c>
      <c r="G79" s="5">
        <v>23154</v>
      </c>
      <c r="H79" s="5">
        <v>17929</v>
      </c>
      <c r="I79" s="5">
        <v>25000</v>
      </c>
      <c r="J79" s="35">
        <f t="shared" si="6"/>
        <v>7071</v>
      </c>
      <c r="K79" s="35"/>
      <c r="L79" s="5">
        <v>20000</v>
      </c>
    </row>
    <row r="80" spans="1:12" ht="12">
      <c r="A80" s="26">
        <v>4260</v>
      </c>
      <c r="B80" t="s">
        <v>70</v>
      </c>
      <c r="C80" s="5">
        <v>9919.91</v>
      </c>
      <c r="D80" s="5">
        <f>9227+1</f>
        <v>9228</v>
      </c>
      <c r="E80" s="5">
        <v>12796.45</v>
      </c>
      <c r="F80" s="5">
        <v>9909</v>
      </c>
      <c r="G80" s="5">
        <v>15818</v>
      </c>
      <c r="H80" s="5">
        <v>14586</v>
      </c>
      <c r="I80" s="5">
        <v>10000</v>
      </c>
      <c r="J80" s="35">
        <f t="shared" si="6"/>
        <v>-4586</v>
      </c>
      <c r="K80" s="35"/>
      <c r="L80" s="5">
        <v>10000</v>
      </c>
    </row>
    <row r="81" spans="1:12" ht="12">
      <c r="A81" s="26">
        <v>4265</v>
      </c>
      <c r="B81" t="s">
        <v>71</v>
      </c>
      <c r="C81" s="5">
        <v>12151.33</v>
      </c>
      <c r="D81" s="5">
        <v>1700</v>
      </c>
      <c r="E81" s="5">
        <v>7218.48</v>
      </c>
      <c r="F81" s="5">
        <v>0</v>
      </c>
      <c r="G81" s="5">
        <v>12949</v>
      </c>
      <c r="H81" s="5">
        <v>11076</v>
      </c>
      <c r="I81" s="5">
        <v>7500</v>
      </c>
      <c r="J81" s="35">
        <f t="shared" si="6"/>
        <v>-3576</v>
      </c>
      <c r="K81" s="35"/>
      <c r="L81" s="5">
        <v>5000</v>
      </c>
    </row>
    <row r="82" spans="1:12" ht="12">
      <c r="A82" s="26">
        <v>4270</v>
      </c>
      <c r="B82" s="6" t="s">
        <v>211</v>
      </c>
      <c r="C82" s="5"/>
      <c r="D82" s="5"/>
      <c r="E82" s="5"/>
      <c r="F82" s="5"/>
      <c r="G82" s="5">
        <v>9121</v>
      </c>
      <c r="H82" s="5">
        <v>6000</v>
      </c>
      <c r="I82" s="5">
        <v>0</v>
      </c>
      <c r="J82" s="35">
        <f t="shared" si="6"/>
        <v>-6000</v>
      </c>
      <c r="K82" s="35"/>
      <c r="L82" s="5">
        <v>6000</v>
      </c>
    </row>
    <row r="83" spans="1:12" ht="12.75">
      <c r="A83" s="26"/>
      <c r="B83" s="24" t="s">
        <v>140</v>
      </c>
      <c r="C83" s="28">
        <f>SUM(C74:C81)</f>
        <v>137949.54</v>
      </c>
      <c r="D83" s="28">
        <f>SUM(D74:D81)</f>
        <v>152580</v>
      </c>
      <c r="E83" s="28">
        <f>SUM(E74:E81)</f>
        <v>48790.42</v>
      </c>
      <c r="F83" s="28">
        <f>SUM(F74:F81)</f>
        <v>165697</v>
      </c>
      <c r="G83" s="28">
        <f>SUM(G74:G82)</f>
        <v>101701</v>
      </c>
      <c r="H83" s="28">
        <f>SUM(H74:H82)</f>
        <v>119102</v>
      </c>
      <c r="I83" s="28">
        <f>SUM(I74:I82)</f>
        <v>172500</v>
      </c>
      <c r="J83" s="28">
        <f>SUM(J74:J82)</f>
        <v>53398</v>
      </c>
      <c r="K83" s="28"/>
      <c r="L83" s="28">
        <f>SUM(L74:L82)</f>
        <v>127000</v>
      </c>
    </row>
    <row r="84" spans="1:12" ht="12">
      <c r="A84" s="26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5">
      <c r="A85" s="9" t="s">
        <v>72</v>
      </c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2">
      <c r="A86" s="26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2.75">
      <c r="A87" s="25">
        <v>65</v>
      </c>
      <c r="B87" s="24" t="s">
        <v>73</v>
      </c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2">
      <c r="A88" s="26">
        <v>6540</v>
      </c>
      <c r="B88" t="s">
        <v>74</v>
      </c>
      <c r="C88" s="5">
        <v>49</v>
      </c>
      <c r="D88" s="5">
        <v>0</v>
      </c>
      <c r="E88" s="5">
        <v>179</v>
      </c>
      <c r="F88" s="5">
        <v>3034</v>
      </c>
      <c r="G88" s="5">
        <v>699</v>
      </c>
      <c r="H88" s="5">
        <v>1186</v>
      </c>
      <c r="I88" s="5">
        <v>1000</v>
      </c>
      <c r="J88" s="35">
        <f aca="true" t="shared" si="7" ref="J88:J93">-H88+I88</f>
        <v>-186</v>
      </c>
      <c r="K88" s="35"/>
      <c r="L88" s="5">
        <v>1000</v>
      </c>
    </row>
    <row r="89" spans="1:12" ht="12">
      <c r="A89" s="26">
        <v>6550</v>
      </c>
      <c r="B89" s="6" t="s">
        <v>142</v>
      </c>
      <c r="C89" s="5">
        <v>9217</v>
      </c>
      <c r="D89" s="5">
        <v>5580</v>
      </c>
      <c r="E89" s="5">
        <v>20402</v>
      </c>
      <c r="F89" s="5">
        <v>12236</v>
      </c>
      <c r="G89" s="5">
        <v>7171</v>
      </c>
      <c r="H89" s="5">
        <v>11160</v>
      </c>
      <c r="I89" s="5">
        <v>30000</v>
      </c>
      <c r="J89" s="35">
        <f t="shared" si="7"/>
        <v>18840</v>
      </c>
      <c r="K89" s="35"/>
      <c r="L89" s="5">
        <v>20000</v>
      </c>
    </row>
    <row r="90" spans="1:12" ht="12">
      <c r="A90" s="26">
        <v>6560</v>
      </c>
      <c r="B90" s="6" t="s">
        <v>251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1029</v>
      </c>
      <c r="I90" s="5">
        <v>100000</v>
      </c>
      <c r="J90" s="35">
        <f t="shared" si="7"/>
        <v>98971</v>
      </c>
      <c r="K90" s="35"/>
      <c r="L90" s="5">
        <v>5000</v>
      </c>
    </row>
    <row r="91" spans="1:12" ht="12" hidden="1">
      <c r="A91" s="26">
        <v>6580</v>
      </c>
      <c r="B91" s="6" t="s">
        <v>159</v>
      </c>
      <c r="C91" s="5">
        <v>10000</v>
      </c>
      <c r="D91" s="5">
        <v>8040</v>
      </c>
      <c r="E91" s="5">
        <v>0</v>
      </c>
      <c r="F91" s="5">
        <v>1690</v>
      </c>
      <c r="G91" s="5">
        <v>0</v>
      </c>
      <c r="H91" s="5">
        <v>0</v>
      </c>
      <c r="I91" s="5">
        <v>0</v>
      </c>
      <c r="J91" s="35">
        <f t="shared" si="7"/>
        <v>0</v>
      </c>
      <c r="K91" s="35"/>
      <c r="L91" s="5">
        <v>0</v>
      </c>
    </row>
    <row r="92" spans="1:12" ht="12">
      <c r="A92" s="26">
        <v>6590</v>
      </c>
      <c r="B92" t="s">
        <v>75</v>
      </c>
      <c r="C92" s="5">
        <v>16920</v>
      </c>
      <c r="D92" s="5">
        <v>12851</v>
      </c>
      <c r="E92" s="5">
        <v>881</v>
      </c>
      <c r="F92" s="5">
        <v>17672</v>
      </c>
      <c r="G92" s="5">
        <v>3011</v>
      </c>
      <c r="H92" s="5">
        <v>35880</v>
      </c>
      <c r="I92" s="5">
        <v>30000</v>
      </c>
      <c r="J92" s="35">
        <f t="shared" si="7"/>
        <v>-5880</v>
      </c>
      <c r="K92" s="35"/>
      <c r="L92" s="5">
        <v>15000</v>
      </c>
    </row>
    <row r="93" spans="1:12" ht="12">
      <c r="A93" s="26">
        <v>6599</v>
      </c>
      <c r="B93" t="s">
        <v>76</v>
      </c>
      <c r="C93" s="5">
        <v>1465</v>
      </c>
      <c r="D93" s="5">
        <v>1295</v>
      </c>
      <c r="E93" s="5">
        <v>0</v>
      </c>
      <c r="F93" s="5">
        <v>1599</v>
      </c>
      <c r="G93" s="5">
        <v>664</v>
      </c>
      <c r="H93" s="5">
        <v>1203</v>
      </c>
      <c r="I93" s="5">
        <v>2000</v>
      </c>
      <c r="J93" s="35">
        <f t="shared" si="7"/>
        <v>797</v>
      </c>
      <c r="K93" s="35"/>
      <c r="L93" s="5">
        <v>2000</v>
      </c>
    </row>
    <row r="94" spans="1:12" ht="12.75">
      <c r="A94" s="26"/>
      <c r="B94" s="24" t="s">
        <v>73</v>
      </c>
      <c r="C94" s="28">
        <f aca="true" t="shared" si="8" ref="C94:J94">SUM(C88:C93)</f>
        <v>37651</v>
      </c>
      <c r="D94" s="28">
        <f t="shared" si="8"/>
        <v>27766</v>
      </c>
      <c r="E94" s="28">
        <f t="shared" si="8"/>
        <v>21462</v>
      </c>
      <c r="F94" s="28">
        <f t="shared" si="8"/>
        <v>36231</v>
      </c>
      <c r="G94" s="28">
        <f t="shared" si="8"/>
        <v>11545</v>
      </c>
      <c r="H94" s="28">
        <f t="shared" si="8"/>
        <v>50458</v>
      </c>
      <c r="I94" s="28">
        <f t="shared" si="8"/>
        <v>163000</v>
      </c>
      <c r="J94" s="28">
        <f t="shared" si="8"/>
        <v>112542</v>
      </c>
      <c r="K94" s="28"/>
      <c r="L94" s="28">
        <f>SUM(L88:L93)</f>
        <v>43000</v>
      </c>
    </row>
    <row r="95" spans="1:12" ht="12">
      <c r="A95" s="26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2.75">
      <c r="A96" s="25">
        <v>66</v>
      </c>
      <c r="B96" s="24" t="s">
        <v>77</v>
      </c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2" hidden="1">
      <c r="A97" s="27">
        <v>6600</v>
      </c>
      <c r="B97" t="s">
        <v>78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35">
        <f>-H97+I97</f>
        <v>0</v>
      </c>
      <c r="K97" s="35"/>
      <c r="L97" s="5">
        <v>0</v>
      </c>
    </row>
    <row r="98" spans="1:12" ht="12">
      <c r="A98" s="26">
        <v>6620</v>
      </c>
      <c r="B98" t="s">
        <v>79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2000</v>
      </c>
      <c r="J98" s="35">
        <f>-H98+I98</f>
        <v>2000</v>
      </c>
      <c r="K98" s="35"/>
      <c r="L98" s="5">
        <v>2000</v>
      </c>
    </row>
    <row r="99" spans="1:12" ht="12.75">
      <c r="A99" s="26"/>
      <c r="B99" s="24" t="s">
        <v>145</v>
      </c>
      <c r="C99" s="28">
        <f aca="true" t="shared" si="9" ref="C99:J99">SUM(C97:C98)</f>
        <v>0</v>
      </c>
      <c r="D99" s="28">
        <f t="shared" si="9"/>
        <v>0</v>
      </c>
      <c r="E99" s="28">
        <f t="shared" si="9"/>
        <v>0</v>
      </c>
      <c r="F99" s="28">
        <f t="shared" si="9"/>
        <v>0</v>
      </c>
      <c r="G99" s="28">
        <f t="shared" si="9"/>
        <v>0</v>
      </c>
      <c r="H99" s="28">
        <f t="shared" si="9"/>
        <v>0</v>
      </c>
      <c r="I99" s="28">
        <f t="shared" si="9"/>
        <v>2000</v>
      </c>
      <c r="J99" s="28">
        <f t="shared" si="9"/>
        <v>2000</v>
      </c>
      <c r="K99" s="28"/>
      <c r="L99" s="28">
        <f>SUM(L97:L98)</f>
        <v>2000</v>
      </c>
    </row>
    <row r="100" spans="1:12" ht="12">
      <c r="A100" s="26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2.75">
      <c r="A101" s="25">
        <v>67</v>
      </c>
      <c r="B101" s="24" t="s">
        <v>80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2" hidden="1">
      <c r="A102" s="26">
        <v>6730</v>
      </c>
      <c r="B102" t="s">
        <v>81</v>
      </c>
      <c r="C102" s="5">
        <v>30500</v>
      </c>
      <c r="D102" s="5">
        <v>9950</v>
      </c>
      <c r="E102" s="5">
        <v>0</v>
      </c>
      <c r="F102" s="5">
        <v>0</v>
      </c>
      <c r="G102" s="5">
        <v>0</v>
      </c>
      <c r="H102" s="5"/>
      <c r="I102" s="5">
        <v>0</v>
      </c>
      <c r="J102" s="35">
        <f>-G102+I102</f>
        <v>0</v>
      </c>
      <c r="K102" s="35"/>
      <c r="L102" s="5">
        <v>0</v>
      </c>
    </row>
    <row r="103" spans="1:12" ht="12" hidden="1">
      <c r="A103" s="26">
        <v>6720</v>
      </c>
      <c r="B103" t="s">
        <v>82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/>
      <c r="I103" s="5">
        <v>0</v>
      </c>
      <c r="J103" s="35">
        <f>-G103+I103</f>
        <v>0</v>
      </c>
      <c r="K103" s="35"/>
      <c r="L103" s="5">
        <v>0</v>
      </c>
    </row>
    <row r="104" spans="1:12" ht="12">
      <c r="A104" s="26">
        <v>6740</v>
      </c>
      <c r="B104" t="s">
        <v>83</v>
      </c>
      <c r="C104" s="5">
        <v>248100.5</v>
      </c>
      <c r="D104" s="5">
        <v>85135</v>
      </c>
      <c r="E104" s="5">
        <v>36250</v>
      </c>
      <c r="F104" s="5">
        <v>335940</v>
      </c>
      <c r="G104" s="5">
        <v>101250</v>
      </c>
      <c r="H104" s="5">
        <v>91500</v>
      </c>
      <c r="I104" s="5">
        <v>150000</v>
      </c>
      <c r="J104" s="35">
        <f>-H104+I104</f>
        <v>58500</v>
      </c>
      <c r="K104" s="35"/>
      <c r="L104" s="5">
        <v>200000</v>
      </c>
    </row>
    <row r="105" spans="1:12" ht="12">
      <c r="A105" s="26">
        <v>6790</v>
      </c>
      <c r="B105" t="s">
        <v>84</v>
      </c>
      <c r="C105" s="5">
        <v>20000</v>
      </c>
      <c r="D105" s="5">
        <v>681</v>
      </c>
      <c r="E105" s="5">
        <v>0</v>
      </c>
      <c r="F105" s="5">
        <v>0</v>
      </c>
      <c r="G105" s="5">
        <v>0</v>
      </c>
      <c r="H105" s="5">
        <v>0</v>
      </c>
      <c r="I105" s="5">
        <v>20000</v>
      </c>
      <c r="J105" s="35">
        <f>-H105+I105</f>
        <v>20000</v>
      </c>
      <c r="K105" s="35"/>
      <c r="L105" s="5">
        <v>20000</v>
      </c>
    </row>
    <row r="106" spans="1:12" ht="12.75">
      <c r="A106" s="26"/>
      <c r="B106" s="24" t="s">
        <v>143</v>
      </c>
      <c r="C106" s="28">
        <f aca="true" t="shared" si="10" ref="C106:J106">SUM(C102:C105)</f>
        <v>298600.5</v>
      </c>
      <c r="D106" s="28">
        <f t="shared" si="10"/>
        <v>95766</v>
      </c>
      <c r="E106" s="28">
        <f t="shared" si="10"/>
        <v>36250</v>
      </c>
      <c r="F106" s="28">
        <f t="shared" si="10"/>
        <v>335940</v>
      </c>
      <c r="G106" s="28">
        <f t="shared" si="10"/>
        <v>101250</v>
      </c>
      <c r="H106" s="28">
        <f t="shared" si="10"/>
        <v>91500</v>
      </c>
      <c r="I106" s="28">
        <f t="shared" si="10"/>
        <v>170000</v>
      </c>
      <c r="J106" s="28">
        <f t="shared" si="10"/>
        <v>78500</v>
      </c>
      <c r="K106" s="28"/>
      <c r="L106" s="28">
        <f>SUM(L102:L105)</f>
        <v>220000</v>
      </c>
    </row>
    <row r="107" spans="1:12" ht="12.75">
      <c r="A107" s="25">
        <v>68</v>
      </c>
      <c r="B107" s="24" t="s">
        <v>85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2">
      <c r="A108" s="26">
        <v>6800</v>
      </c>
      <c r="B108" t="s">
        <v>86</v>
      </c>
      <c r="C108" s="5">
        <v>881.18</v>
      </c>
      <c r="D108" s="5">
        <v>0</v>
      </c>
      <c r="E108" s="5">
        <v>0</v>
      </c>
      <c r="F108" s="5">
        <v>108</v>
      </c>
      <c r="G108" s="5">
        <v>909</v>
      </c>
      <c r="H108" s="5">
        <v>886</v>
      </c>
      <c r="I108" s="5">
        <v>2000</v>
      </c>
      <c r="J108" s="35">
        <f>-H108+I108</f>
        <v>1114</v>
      </c>
      <c r="K108" s="35"/>
      <c r="L108" s="5">
        <v>1000</v>
      </c>
    </row>
    <row r="109" spans="1:12" ht="12" hidden="1">
      <c r="A109" s="26">
        <v>6810</v>
      </c>
      <c r="B109" t="s">
        <v>87</v>
      </c>
      <c r="C109" s="5"/>
      <c r="D109" s="5"/>
      <c r="E109" s="5"/>
      <c r="F109" s="5"/>
      <c r="G109" s="5"/>
      <c r="H109" s="5"/>
      <c r="I109" s="5"/>
      <c r="J109" s="35">
        <f>-H109+I109</f>
        <v>0</v>
      </c>
      <c r="K109" s="35"/>
      <c r="L109" s="5"/>
    </row>
    <row r="110" spans="1:12" ht="12">
      <c r="A110" s="26">
        <v>6820</v>
      </c>
      <c r="B110" t="s">
        <v>88</v>
      </c>
      <c r="C110" s="5"/>
      <c r="D110" s="5"/>
      <c r="E110" s="5"/>
      <c r="F110" s="5"/>
      <c r="G110" s="5">
        <v>0</v>
      </c>
      <c r="H110" s="5">
        <v>36340</v>
      </c>
      <c r="I110" s="5">
        <v>0</v>
      </c>
      <c r="J110" s="35">
        <f>-H110+I110</f>
        <v>-36340</v>
      </c>
      <c r="K110" s="35"/>
      <c r="L110" s="5">
        <v>40000</v>
      </c>
    </row>
    <row r="111" spans="1:12" ht="12">
      <c r="A111" s="26">
        <v>6840</v>
      </c>
      <c r="B111" t="s">
        <v>89</v>
      </c>
      <c r="C111" s="5">
        <v>440</v>
      </c>
      <c r="D111" s="5">
        <v>0</v>
      </c>
      <c r="E111" s="5">
        <v>1236</v>
      </c>
      <c r="F111" s="5">
        <v>890</v>
      </c>
      <c r="G111" s="5">
        <v>2883</v>
      </c>
      <c r="H111" s="5">
        <v>560</v>
      </c>
      <c r="I111" s="5">
        <v>1000</v>
      </c>
      <c r="J111" s="35">
        <f>-H111+I111</f>
        <v>440</v>
      </c>
      <c r="K111" s="35"/>
      <c r="L111" s="5">
        <v>1000</v>
      </c>
    </row>
    <row r="112" spans="1:12" ht="12" hidden="1">
      <c r="A112" s="26">
        <v>6890</v>
      </c>
      <c r="B112" t="s">
        <v>90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2.75">
      <c r="A113" s="26"/>
      <c r="B113" s="24" t="s">
        <v>146</v>
      </c>
      <c r="C113" s="28">
        <f aca="true" t="shared" si="11" ref="C113:J113">SUM(C108:C111)</f>
        <v>1321.1799999999998</v>
      </c>
      <c r="D113" s="28">
        <f t="shared" si="11"/>
        <v>0</v>
      </c>
      <c r="E113" s="28">
        <f t="shared" si="11"/>
        <v>1236</v>
      </c>
      <c r="F113" s="28">
        <f t="shared" si="11"/>
        <v>998</v>
      </c>
      <c r="G113" s="28">
        <f t="shared" si="11"/>
        <v>3792</v>
      </c>
      <c r="H113" s="28">
        <f t="shared" si="11"/>
        <v>37786</v>
      </c>
      <c r="I113" s="28">
        <f t="shared" si="11"/>
        <v>3000</v>
      </c>
      <c r="J113" s="28">
        <f t="shared" si="11"/>
        <v>-34786</v>
      </c>
      <c r="K113" s="28" t="s">
        <v>3</v>
      </c>
      <c r="L113" s="28">
        <f>SUM(L108:L111)</f>
        <v>42000</v>
      </c>
    </row>
    <row r="114" spans="1:12" ht="12">
      <c r="A114" s="26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2.75">
      <c r="A115" s="25">
        <v>69</v>
      </c>
      <c r="B115" s="24" t="s">
        <v>91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2" hidden="1">
      <c r="A116" s="26">
        <v>6900</v>
      </c>
      <c r="B116" t="s">
        <v>92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/>
      <c r="I116" s="5">
        <v>0</v>
      </c>
      <c r="J116" s="35">
        <f>-G116+I116</f>
        <v>0</v>
      </c>
      <c r="K116" s="35"/>
      <c r="L116" s="5">
        <v>0</v>
      </c>
    </row>
    <row r="117" spans="1:12" ht="12">
      <c r="A117" s="26">
        <v>6940</v>
      </c>
      <c r="B117" t="s">
        <v>93</v>
      </c>
      <c r="C117" s="5">
        <v>330</v>
      </c>
      <c r="D117" s="5">
        <v>300</v>
      </c>
      <c r="E117" s="5">
        <v>105</v>
      </c>
      <c r="F117" s="5">
        <v>110</v>
      </c>
      <c r="G117" s="5">
        <v>130</v>
      </c>
      <c r="H117" s="5">
        <v>9182</v>
      </c>
      <c r="I117" s="5">
        <v>500</v>
      </c>
      <c r="J117" s="35">
        <f>-H117+I117</f>
        <v>-8682</v>
      </c>
      <c r="K117" s="35"/>
      <c r="L117" s="5">
        <v>25000</v>
      </c>
    </row>
    <row r="118" spans="1:12" ht="12.75">
      <c r="A118" s="26"/>
      <c r="B118" s="24" t="s">
        <v>147</v>
      </c>
      <c r="C118" s="28">
        <f aca="true" t="shared" si="12" ref="C118:J118">SUM(C116:C117)</f>
        <v>330</v>
      </c>
      <c r="D118" s="28">
        <f t="shared" si="12"/>
        <v>300</v>
      </c>
      <c r="E118" s="28">
        <f t="shared" si="12"/>
        <v>105</v>
      </c>
      <c r="F118" s="28">
        <f t="shared" si="12"/>
        <v>110</v>
      </c>
      <c r="G118" s="28">
        <f t="shared" si="12"/>
        <v>130</v>
      </c>
      <c r="H118" s="28">
        <f t="shared" si="12"/>
        <v>9182</v>
      </c>
      <c r="I118" s="28">
        <f t="shared" si="12"/>
        <v>500</v>
      </c>
      <c r="J118" s="28">
        <f t="shared" si="12"/>
        <v>-8682</v>
      </c>
      <c r="K118" s="28" t="s">
        <v>3</v>
      </c>
      <c r="L118" s="28">
        <f>SUM(L116:L117)</f>
        <v>25000</v>
      </c>
    </row>
    <row r="119" spans="3:12" ht="12"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2.75">
      <c r="A120" s="25">
        <v>71</v>
      </c>
      <c r="B120" s="24" t="s">
        <v>94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2">
      <c r="A121" s="26">
        <v>7110</v>
      </c>
      <c r="B121" t="s">
        <v>95</v>
      </c>
      <c r="C121" s="5">
        <v>8274</v>
      </c>
      <c r="D121" s="5">
        <v>0</v>
      </c>
      <c r="E121" s="5">
        <v>9374</v>
      </c>
      <c r="F121" s="5">
        <v>6706</v>
      </c>
      <c r="G121" s="5">
        <v>0</v>
      </c>
      <c r="H121" s="5">
        <v>0</v>
      </c>
      <c r="I121" s="5">
        <v>5000</v>
      </c>
      <c r="J121" s="35">
        <f>-H121+I121</f>
        <v>5000</v>
      </c>
      <c r="K121" s="35"/>
      <c r="L121" s="5">
        <v>0</v>
      </c>
    </row>
    <row r="122" spans="1:12" ht="12" hidden="1">
      <c r="A122" s="26">
        <v>7115</v>
      </c>
      <c r="B122" t="s">
        <v>96</v>
      </c>
      <c r="C122" s="5">
        <v>260</v>
      </c>
      <c r="D122" s="5">
        <v>436</v>
      </c>
      <c r="E122" s="5">
        <v>0</v>
      </c>
      <c r="F122" s="5">
        <v>0</v>
      </c>
      <c r="G122" s="5">
        <v>0</v>
      </c>
      <c r="H122" s="5"/>
      <c r="I122" s="5">
        <v>0</v>
      </c>
      <c r="J122" s="35">
        <f aca="true" t="shared" si="13" ref="J122:J132">-H122+I122</f>
        <v>0</v>
      </c>
      <c r="K122" s="35"/>
      <c r="L122" s="5">
        <v>0</v>
      </c>
    </row>
    <row r="123" spans="1:12" ht="12" hidden="1">
      <c r="A123" s="26">
        <v>7118</v>
      </c>
      <c r="B123" t="s">
        <v>97</v>
      </c>
      <c r="C123" s="5">
        <v>544</v>
      </c>
      <c r="D123" s="5">
        <v>0</v>
      </c>
      <c r="E123" s="5">
        <v>0</v>
      </c>
      <c r="F123" s="5">
        <v>0</v>
      </c>
      <c r="G123" s="5">
        <v>0</v>
      </c>
      <c r="H123" s="5"/>
      <c r="I123" s="5">
        <v>0</v>
      </c>
      <c r="J123" s="35">
        <f t="shared" si="13"/>
        <v>0</v>
      </c>
      <c r="K123" s="35"/>
      <c r="L123" s="5">
        <v>0</v>
      </c>
    </row>
    <row r="124" spans="1:12" ht="12" hidden="1">
      <c r="A124" s="26">
        <v>7119</v>
      </c>
      <c r="B124" t="s">
        <v>98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/>
      <c r="I124" s="5">
        <v>0</v>
      </c>
      <c r="J124" s="35">
        <f t="shared" si="13"/>
        <v>0</v>
      </c>
      <c r="K124" s="35"/>
      <c r="L124" s="5">
        <v>0</v>
      </c>
    </row>
    <row r="125" spans="1:12" ht="12">
      <c r="A125" s="26">
        <v>7140</v>
      </c>
      <c r="B125" t="s">
        <v>223</v>
      </c>
      <c r="C125" s="5">
        <v>174071</v>
      </c>
      <c r="D125" s="5">
        <v>189866</v>
      </c>
      <c r="E125" s="5">
        <v>3174</v>
      </c>
      <c r="F125" s="5">
        <v>3000</v>
      </c>
      <c r="G125" s="5">
        <v>5537</v>
      </c>
      <c r="H125" s="5">
        <v>950</v>
      </c>
      <c r="I125" s="5">
        <v>10000</v>
      </c>
      <c r="J125" s="35">
        <f t="shared" si="13"/>
        <v>9050</v>
      </c>
      <c r="K125" s="35"/>
      <c r="L125" s="5">
        <v>1000</v>
      </c>
    </row>
    <row r="126" spans="1:12" ht="12">
      <c r="A126" s="26">
        <v>7141</v>
      </c>
      <c r="B126" s="6" t="s">
        <v>213</v>
      </c>
      <c r="C126" s="5"/>
      <c r="D126" s="5"/>
      <c r="E126" s="5">
        <v>158531</v>
      </c>
      <c r="F126" s="5">
        <v>194916</v>
      </c>
      <c r="G126" s="5">
        <v>150427</v>
      </c>
      <c r="H126" s="5">
        <v>151284</v>
      </c>
      <c r="I126" s="5">
        <v>155000</v>
      </c>
      <c r="J126" s="35">
        <f t="shared" si="13"/>
        <v>3716</v>
      </c>
      <c r="K126" s="35"/>
      <c r="L126" s="5">
        <v>130000</v>
      </c>
    </row>
    <row r="127" spans="1:12" ht="12">
      <c r="A127" s="26">
        <v>7142</v>
      </c>
      <c r="B127" s="6" t="s">
        <v>212</v>
      </c>
      <c r="C127" s="5"/>
      <c r="D127" s="5"/>
      <c r="E127" s="5">
        <v>0</v>
      </c>
      <c r="F127" s="5">
        <v>29019</v>
      </c>
      <c r="G127" s="5">
        <v>30114</v>
      </c>
      <c r="H127" s="5">
        <v>14664</v>
      </c>
      <c r="I127" s="5">
        <v>30000</v>
      </c>
      <c r="J127" s="35">
        <f t="shared" si="13"/>
        <v>15336</v>
      </c>
      <c r="K127" s="35"/>
      <c r="L127" s="5">
        <v>15000</v>
      </c>
    </row>
    <row r="128" spans="1:12" ht="12">
      <c r="A128" s="26">
        <v>7143</v>
      </c>
      <c r="B128" s="6" t="s">
        <v>214</v>
      </c>
      <c r="C128" s="5"/>
      <c r="D128" s="5"/>
      <c r="E128" s="5">
        <v>22245</v>
      </c>
      <c r="F128" s="5">
        <v>20065</v>
      </c>
      <c r="G128" s="5">
        <v>39004</v>
      </c>
      <c r="H128" s="5">
        <v>35435</v>
      </c>
      <c r="I128" s="5">
        <v>30000</v>
      </c>
      <c r="J128" s="35">
        <f t="shared" si="13"/>
        <v>-5435</v>
      </c>
      <c r="K128" s="35"/>
      <c r="L128" s="5">
        <v>40000</v>
      </c>
    </row>
    <row r="129" spans="1:12" ht="12">
      <c r="A129" s="26">
        <v>7145</v>
      </c>
      <c r="B129" t="s">
        <v>99</v>
      </c>
      <c r="C129" s="5">
        <v>36084</v>
      </c>
      <c r="D129" s="5">
        <v>10896</v>
      </c>
      <c r="E129" s="5">
        <v>0</v>
      </c>
      <c r="F129" s="5">
        <f>14482+12000</f>
        <v>26482</v>
      </c>
      <c r="G129" s="5">
        <v>22880</v>
      </c>
      <c r="H129" s="5">
        <v>40283</v>
      </c>
      <c r="I129" s="5">
        <v>40000</v>
      </c>
      <c r="J129" s="35">
        <f t="shared" si="13"/>
        <v>-283</v>
      </c>
      <c r="K129" s="35"/>
      <c r="L129" s="5">
        <v>10000</v>
      </c>
    </row>
    <row r="130" spans="1:12" ht="12">
      <c r="A130" s="26">
        <v>7147</v>
      </c>
      <c r="B130" t="s">
        <v>197</v>
      </c>
      <c r="C130" s="5"/>
      <c r="D130" s="5"/>
      <c r="E130" s="5"/>
      <c r="F130" s="5">
        <v>4605</v>
      </c>
      <c r="G130" s="5">
        <v>16170</v>
      </c>
      <c r="H130" s="5">
        <v>14291</v>
      </c>
      <c r="I130" s="5">
        <v>15000</v>
      </c>
      <c r="J130" s="35">
        <f t="shared" si="13"/>
        <v>709</v>
      </c>
      <c r="K130" s="35"/>
      <c r="L130" s="5">
        <v>15000</v>
      </c>
    </row>
    <row r="131" spans="1:12" ht="12">
      <c r="A131" s="26">
        <v>7148</v>
      </c>
      <c r="B131" t="s">
        <v>100</v>
      </c>
      <c r="C131" s="5">
        <v>2252</v>
      </c>
      <c r="D131" s="5">
        <v>2447</v>
      </c>
      <c r="E131" s="5">
        <v>2336</v>
      </c>
      <c r="F131" s="5">
        <v>216</v>
      </c>
      <c r="G131" s="5">
        <v>414</v>
      </c>
      <c r="H131" s="5">
        <v>192</v>
      </c>
      <c r="I131" s="5">
        <v>2000</v>
      </c>
      <c r="J131" s="35">
        <f t="shared" si="13"/>
        <v>1808</v>
      </c>
      <c r="K131" s="35"/>
      <c r="L131" s="5">
        <v>1000</v>
      </c>
    </row>
    <row r="132" spans="1:12" ht="12">
      <c r="A132" s="26">
        <v>7149</v>
      </c>
      <c r="B132" t="s">
        <v>101</v>
      </c>
      <c r="C132" s="5">
        <v>0</v>
      </c>
      <c r="D132" s="5">
        <v>840</v>
      </c>
      <c r="E132" s="5">
        <v>0</v>
      </c>
      <c r="F132" s="5">
        <v>2022</v>
      </c>
      <c r="G132" s="5">
        <v>0</v>
      </c>
      <c r="H132" s="5">
        <v>1149</v>
      </c>
      <c r="I132" s="5">
        <v>2000</v>
      </c>
      <c r="J132" s="35">
        <f t="shared" si="13"/>
        <v>851</v>
      </c>
      <c r="K132" s="35"/>
      <c r="L132" s="5">
        <v>2000</v>
      </c>
    </row>
    <row r="133" spans="1:12" ht="12.75">
      <c r="A133" s="26"/>
      <c r="B133" s="24" t="s">
        <v>148</v>
      </c>
      <c r="C133" s="28">
        <f aca="true" t="shared" si="14" ref="C133:J133">SUM(C121:C132)</f>
        <v>221485</v>
      </c>
      <c r="D133" s="28">
        <f t="shared" si="14"/>
        <v>204485</v>
      </c>
      <c r="E133" s="28">
        <f t="shared" si="14"/>
        <v>195660</v>
      </c>
      <c r="F133" s="28">
        <f t="shared" si="14"/>
        <v>287031</v>
      </c>
      <c r="G133" s="28">
        <f t="shared" si="14"/>
        <v>264546</v>
      </c>
      <c r="H133" s="28">
        <f t="shared" si="14"/>
        <v>258248</v>
      </c>
      <c r="I133" s="28">
        <f t="shared" si="14"/>
        <v>289000</v>
      </c>
      <c r="J133" s="28">
        <f t="shared" si="14"/>
        <v>30752</v>
      </c>
      <c r="K133" s="28" t="s">
        <v>3</v>
      </c>
      <c r="L133" s="28">
        <f>SUM(L121:L132)</f>
        <v>214000</v>
      </c>
    </row>
    <row r="134" spans="1:12" ht="12">
      <c r="A134" s="26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2.75">
      <c r="A135" s="25">
        <v>72</v>
      </c>
      <c r="B135" s="24" t="s">
        <v>102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2">
      <c r="A136" s="27">
        <v>7200</v>
      </c>
      <c r="B136" s="6" t="s">
        <v>215</v>
      </c>
      <c r="C136" s="5">
        <v>125879</v>
      </c>
      <c r="D136" s="5">
        <v>124652</v>
      </c>
      <c r="E136" s="5">
        <v>67077</v>
      </c>
      <c r="F136" s="5">
        <v>75331</v>
      </c>
      <c r="G136" s="5">
        <v>63153</v>
      </c>
      <c r="H136" s="5">
        <v>91004</v>
      </c>
      <c r="I136" s="5">
        <v>70000</v>
      </c>
      <c r="J136" s="35">
        <f>-H136+I136</f>
        <v>-21004</v>
      </c>
      <c r="K136" s="35"/>
      <c r="L136" s="5">
        <v>90000</v>
      </c>
    </row>
    <row r="137" spans="1:12" ht="12">
      <c r="A137" s="27">
        <v>7201</v>
      </c>
      <c r="B137" s="6" t="s">
        <v>252</v>
      </c>
      <c r="C137" s="5"/>
      <c r="D137" s="5"/>
      <c r="E137" s="5">
        <v>27296</v>
      </c>
      <c r="F137" s="5">
        <v>25566</v>
      </c>
      <c r="G137" s="5">
        <v>20720</v>
      </c>
      <c r="H137" s="5">
        <v>15755</v>
      </c>
      <c r="I137" s="5">
        <v>25000</v>
      </c>
      <c r="J137" s="35">
        <f aca="true" t="shared" si="15" ref="J137:J143">-H137+I137</f>
        <v>9245</v>
      </c>
      <c r="K137" s="35"/>
      <c r="L137" s="5">
        <v>20000</v>
      </c>
    </row>
    <row r="138" spans="1:12" ht="12">
      <c r="A138" s="27">
        <v>7202</v>
      </c>
      <c r="B138" s="6" t="s">
        <v>216</v>
      </c>
      <c r="C138" s="5"/>
      <c r="D138" s="5"/>
      <c r="E138" s="5">
        <v>2341</v>
      </c>
      <c r="F138" s="5">
        <v>14370</v>
      </c>
      <c r="G138" s="5">
        <v>15465</v>
      </c>
      <c r="H138" s="5">
        <v>14268</v>
      </c>
      <c r="I138" s="5">
        <v>15000</v>
      </c>
      <c r="J138" s="35">
        <f t="shared" si="15"/>
        <v>732</v>
      </c>
      <c r="K138" s="35"/>
      <c r="L138" s="5">
        <v>15000</v>
      </c>
    </row>
    <row r="139" spans="1:12" ht="12">
      <c r="A139" s="27">
        <v>7203</v>
      </c>
      <c r="B139" s="6" t="s">
        <v>217</v>
      </c>
      <c r="C139" s="5"/>
      <c r="D139" s="5"/>
      <c r="E139" s="5">
        <v>5800</v>
      </c>
      <c r="F139" s="5">
        <v>4320</v>
      </c>
      <c r="G139" s="5">
        <v>9075</v>
      </c>
      <c r="H139" s="5">
        <v>7840</v>
      </c>
      <c r="I139" s="5">
        <v>10000</v>
      </c>
      <c r="J139" s="35">
        <f t="shared" si="15"/>
        <v>2160</v>
      </c>
      <c r="K139" s="35"/>
      <c r="L139" s="5">
        <v>10000</v>
      </c>
    </row>
    <row r="140" spans="1:12" ht="12">
      <c r="A140" s="27">
        <v>7210</v>
      </c>
      <c r="B140" s="6" t="s">
        <v>103</v>
      </c>
      <c r="C140" s="5">
        <v>3229</v>
      </c>
      <c r="D140" s="5">
        <v>0</v>
      </c>
      <c r="E140" s="5">
        <v>6320</v>
      </c>
      <c r="F140" s="5">
        <v>10521</v>
      </c>
      <c r="G140" s="5">
        <v>2400</v>
      </c>
      <c r="H140" s="5">
        <v>499</v>
      </c>
      <c r="I140" s="5">
        <v>10000</v>
      </c>
      <c r="J140" s="35">
        <f t="shared" si="15"/>
        <v>9501</v>
      </c>
      <c r="K140" s="35"/>
      <c r="L140" s="5">
        <v>1000</v>
      </c>
    </row>
    <row r="141" spans="1:12" ht="12">
      <c r="A141" s="27">
        <v>7215</v>
      </c>
      <c r="B141" s="6" t="s">
        <v>224</v>
      </c>
      <c r="C141" s="5"/>
      <c r="D141" s="5"/>
      <c r="E141" s="5"/>
      <c r="F141" s="5"/>
      <c r="G141" s="5">
        <v>16775</v>
      </c>
      <c r="H141" s="5">
        <v>16775</v>
      </c>
      <c r="I141" s="5">
        <v>25000</v>
      </c>
      <c r="J141" s="35">
        <f t="shared" si="15"/>
        <v>8225</v>
      </c>
      <c r="K141" s="35"/>
      <c r="L141" s="5">
        <v>20000</v>
      </c>
    </row>
    <row r="142" spans="1:12" ht="12">
      <c r="A142" s="27">
        <v>7220</v>
      </c>
      <c r="B142" s="6" t="s">
        <v>104</v>
      </c>
      <c r="C142" s="5">
        <v>9678</v>
      </c>
      <c r="D142" s="5">
        <v>3739</v>
      </c>
      <c r="E142" s="5">
        <v>21384.56</v>
      </c>
      <c r="F142" s="5">
        <v>0</v>
      </c>
      <c r="G142" s="5">
        <v>10196</v>
      </c>
      <c r="H142" s="5">
        <v>2249</v>
      </c>
      <c r="I142" s="5">
        <v>20000</v>
      </c>
      <c r="J142" s="35">
        <f t="shared" si="15"/>
        <v>17751</v>
      </c>
      <c r="K142" s="35"/>
      <c r="L142" s="5">
        <v>3000</v>
      </c>
    </row>
    <row r="143" spans="1:12" ht="12" hidden="1">
      <c r="A143" s="27">
        <v>7230</v>
      </c>
      <c r="B143" s="6" t="s">
        <v>161</v>
      </c>
      <c r="C143" s="5">
        <v>0</v>
      </c>
      <c r="D143" s="5">
        <v>3068</v>
      </c>
      <c r="E143" s="5">
        <v>1376</v>
      </c>
      <c r="F143" s="5">
        <v>0</v>
      </c>
      <c r="G143" s="5">
        <v>0</v>
      </c>
      <c r="H143" s="5">
        <v>0</v>
      </c>
      <c r="I143" s="5">
        <v>0</v>
      </c>
      <c r="J143" s="35">
        <f t="shared" si="15"/>
        <v>0</v>
      </c>
      <c r="K143" s="35"/>
      <c r="L143" s="5">
        <v>0</v>
      </c>
    </row>
    <row r="144" spans="1:12" ht="12.75">
      <c r="A144" s="27"/>
      <c r="B144" s="24" t="s">
        <v>149</v>
      </c>
      <c r="C144" s="28">
        <f aca="true" t="shared" si="16" ref="C144:J144">SUM(C136:C143)</f>
        <v>138786</v>
      </c>
      <c r="D144" s="28">
        <f t="shared" si="16"/>
        <v>131459</v>
      </c>
      <c r="E144" s="28">
        <f t="shared" si="16"/>
        <v>131594.56</v>
      </c>
      <c r="F144" s="28">
        <f t="shared" si="16"/>
        <v>130108</v>
      </c>
      <c r="G144" s="28">
        <f t="shared" si="16"/>
        <v>137784</v>
      </c>
      <c r="H144" s="28">
        <f t="shared" si="16"/>
        <v>148390</v>
      </c>
      <c r="I144" s="28">
        <f t="shared" si="16"/>
        <v>175000</v>
      </c>
      <c r="J144" s="28">
        <f t="shared" si="16"/>
        <v>26610</v>
      </c>
      <c r="K144" s="28"/>
      <c r="L144" s="28">
        <f>SUM(L136:L143)</f>
        <v>159000</v>
      </c>
    </row>
    <row r="145" spans="1:12" ht="12">
      <c r="A145" s="26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2.75">
      <c r="A146" s="25">
        <v>73</v>
      </c>
      <c r="B146" s="24" t="s">
        <v>105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2">
      <c r="A147" s="26">
        <v>7320</v>
      </c>
      <c r="B147" t="s">
        <v>106</v>
      </c>
      <c r="C147" s="5">
        <v>3430</v>
      </c>
      <c r="D147" s="5">
        <v>2505</v>
      </c>
      <c r="E147" s="5">
        <v>1250</v>
      </c>
      <c r="F147" s="5">
        <v>0</v>
      </c>
      <c r="G147" s="5">
        <v>4240</v>
      </c>
      <c r="H147" s="5">
        <v>10836</v>
      </c>
      <c r="I147" s="5">
        <v>10000</v>
      </c>
      <c r="J147" s="35">
        <f>-H147+I147</f>
        <v>-836</v>
      </c>
      <c r="K147" s="35"/>
      <c r="L147" s="5">
        <v>10000</v>
      </c>
    </row>
    <row r="148" spans="1:12" ht="12">
      <c r="A148" s="26">
        <v>7350</v>
      </c>
      <c r="B148" t="s">
        <v>107</v>
      </c>
      <c r="C148" s="5">
        <v>1475.63</v>
      </c>
      <c r="D148" s="5">
        <v>0</v>
      </c>
      <c r="E148" s="5">
        <v>0</v>
      </c>
      <c r="F148" s="5">
        <v>3011</v>
      </c>
      <c r="G148" s="5">
        <v>0</v>
      </c>
      <c r="H148" s="5">
        <v>0</v>
      </c>
      <c r="I148" s="5">
        <v>5000</v>
      </c>
      <c r="J148" s="35">
        <f>-H148+I148</f>
        <v>5000</v>
      </c>
      <c r="K148" s="35"/>
      <c r="L148" s="5">
        <v>5000</v>
      </c>
    </row>
    <row r="149" spans="1:12" ht="12.75">
      <c r="A149" s="26"/>
      <c r="B149" s="24" t="s">
        <v>144</v>
      </c>
      <c r="C149" s="28">
        <f aca="true" t="shared" si="17" ref="C149:J149">SUM(C147:C148)</f>
        <v>4905.63</v>
      </c>
      <c r="D149" s="28">
        <f t="shared" si="17"/>
        <v>2505</v>
      </c>
      <c r="E149" s="28">
        <f t="shared" si="17"/>
        <v>1250</v>
      </c>
      <c r="F149" s="28">
        <f t="shared" si="17"/>
        <v>3011</v>
      </c>
      <c r="G149" s="28">
        <f t="shared" si="17"/>
        <v>4240</v>
      </c>
      <c r="H149" s="28">
        <f t="shared" si="17"/>
        <v>10836</v>
      </c>
      <c r="I149" s="28">
        <f t="shared" si="17"/>
        <v>15000</v>
      </c>
      <c r="J149" s="28">
        <f t="shared" si="17"/>
        <v>4164</v>
      </c>
      <c r="K149" s="28" t="s">
        <v>3</v>
      </c>
      <c r="L149" s="28">
        <f>SUM(L147:L148)</f>
        <v>15000</v>
      </c>
    </row>
    <row r="150" spans="1:12" ht="12">
      <c r="A150" s="26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2.75">
      <c r="A151" s="25">
        <v>74</v>
      </c>
      <c r="B151" s="24" t="s">
        <v>108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2" hidden="1">
      <c r="A152" s="27">
        <v>7400</v>
      </c>
      <c r="B152" s="6" t="s">
        <v>157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/>
      <c r="I152" s="5">
        <v>0</v>
      </c>
      <c r="J152" s="5"/>
      <c r="K152" s="5"/>
      <c r="L152" s="5">
        <v>0</v>
      </c>
    </row>
    <row r="153" spans="1:12" ht="12">
      <c r="A153" s="27">
        <v>7405</v>
      </c>
      <c r="B153" s="6" t="s">
        <v>109</v>
      </c>
      <c r="C153" s="5">
        <v>9000</v>
      </c>
      <c r="D153" s="5">
        <v>7000</v>
      </c>
      <c r="E153" s="5">
        <v>3000</v>
      </c>
      <c r="F153" s="5">
        <v>4500</v>
      </c>
      <c r="G153" s="5">
        <v>4500</v>
      </c>
      <c r="H153" s="5">
        <v>7000</v>
      </c>
      <c r="I153" s="5">
        <v>5000</v>
      </c>
      <c r="J153" s="35">
        <f>-H153+I153</f>
        <v>-2000</v>
      </c>
      <c r="K153" s="35"/>
      <c r="L153" s="5">
        <v>2000</v>
      </c>
    </row>
    <row r="154" spans="1:12" ht="12">
      <c r="A154" s="26">
        <v>7410</v>
      </c>
      <c r="B154" t="s">
        <v>110</v>
      </c>
      <c r="C154" s="5">
        <v>5220</v>
      </c>
      <c r="D154" s="5">
        <v>6000</v>
      </c>
      <c r="E154" s="5">
        <v>6000</v>
      </c>
      <c r="F154" s="5">
        <v>6000</v>
      </c>
      <c r="G154" s="5">
        <v>6000</v>
      </c>
      <c r="H154" s="5">
        <v>6000</v>
      </c>
      <c r="I154" s="5">
        <v>6000</v>
      </c>
      <c r="J154" s="35">
        <f aca="true" t="shared" si="18" ref="J154:J162">-H154+I154</f>
        <v>0</v>
      </c>
      <c r="K154" s="35"/>
      <c r="L154" s="5">
        <v>6000</v>
      </c>
    </row>
    <row r="155" spans="1:12" ht="12">
      <c r="A155" s="26">
        <v>7415</v>
      </c>
      <c r="B155" t="s">
        <v>253</v>
      </c>
      <c r="C155" s="5"/>
      <c r="D155" s="5"/>
      <c r="E155" s="5"/>
      <c r="F155" s="5"/>
      <c r="G155" s="5">
        <v>0</v>
      </c>
      <c r="H155" s="5">
        <v>43750</v>
      </c>
      <c r="I155" s="5">
        <v>0</v>
      </c>
      <c r="J155" s="35">
        <f t="shared" si="18"/>
        <v>-43750</v>
      </c>
      <c r="K155" s="35"/>
      <c r="L155" s="5">
        <v>50000</v>
      </c>
    </row>
    <row r="156" spans="1:12" ht="12">
      <c r="A156" s="26">
        <v>7420</v>
      </c>
      <c r="B156" t="s">
        <v>111</v>
      </c>
      <c r="C156" s="5">
        <v>655</v>
      </c>
      <c r="D156" s="5">
        <v>1760</v>
      </c>
      <c r="E156" s="5">
        <v>2998</v>
      </c>
      <c r="F156" s="5">
        <v>0</v>
      </c>
      <c r="G156" s="5">
        <v>3500</v>
      </c>
      <c r="H156" s="5">
        <v>4510</v>
      </c>
      <c r="I156" s="5">
        <v>5000</v>
      </c>
      <c r="J156" s="35">
        <f t="shared" si="18"/>
        <v>490</v>
      </c>
      <c r="K156" s="35"/>
      <c r="L156" s="5">
        <v>10000</v>
      </c>
    </row>
    <row r="157" spans="1:12" ht="12">
      <c r="A157" s="26">
        <v>7425</v>
      </c>
      <c r="B157" t="s">
        <v>358</v>
      </c>
      <c r="C157" s="5">
        <v>7258</v>
      </c>
      <c r="D157" s="5">
        <v>3089</v>
      </c>
      <c r="E157" s="5">
        <v>4313</v>
      </c>
      <c r="F157" s="5">
        <v>9067</v>
      </c>
      <c r="G157" s="5">
        <v>25038</v>
      </c>
      <c r="H157" s="5">
        <v>12193</v>
      </c>
      <c r="I157" s="5">
        <v>45000</v>
      </c>
      <c r="J157" s="35">
        <f t="shared" si="18"/>
        <v>32807</v>
      </c>
      <c r="K157" s="35"/>
      <c r="L157" s="5">
        <v>15000</v>
      </c>
    </row>
    <row r="158" spans="1:12" ht="12" hidden="1">
      <c r="A158" s="26">
        <v>7450</v>
      </c>
      <c r="B158" t="s">
        <v>112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/>
      <c r="I158" s="5">
        <v>0</v>
      </c>
      <c r="J158" s="35">
        <f t="shared" si="18"/>
        <v>0</v>
      </c>
      <c r="K158" s="35"/>
      <c r="L158" s="5">
        <v>0</v>
      </c>
    </row>
    <row r="159" spans="1:12" ht="12" hidden="1">
      <c r="A159" s="26">
        <v>7460</v>
      </c>
      <c r="B159" t="s">
        <v>113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/>
      <c r="I159" s="5">
        <v>0</v>
      </c>
      <c r="J159" s="35">
        <f t="shared" si="18"/>
        <v>0</v>
      </c>
      <c r="K159" s="35"/>
      <c r="L159" s="5">
        <v>0</v>
      </c>
    </row>
    <row r="160" spans="1:12" ht="12">
      <c r="A160" s="26">
        <v>7470</v>
      </c>
      <c r="B160" t="s">
        <v>114</v>
      </c>
      <c r="C160" s="5">
        <v>2925</v>
      </c>
      <c r="D160" s="5">
        <v>4354</v>
      </c>
      <c r="E160" s="5">
        <v>5012</v>
      </c>
      <c r="F160" s="5">
        <v>4858</v>
      </c>
      <c r="G160" s="5">
        <v>3633</v>
      </c>
      <c r="H160" s="5">
        <v>4018</v>
      </c>
      <c r="I160" s="5">
        <v>5000</v>
      </c>
      <c r="J160" s="35">
        <f t="shared" si="18"/>
        <v>982</v>
      </c>
      <c r="K160" s="35"/>
      <c r="L160" s="5">
        <v>5000</v>
      </c>
    </row>
    <row r="161" spans="1:12" ht="12">
      <c r="A161" s="26">
        <v>7480</v>
      </c>
      <c r="B161" t="s">
        <v>162</v>
      </c>
      <c r="C161" s="5">
        <v>44945</v>
      </c>
      <c r="D161" s="5">
        <v>52140</v>
      </c>
      <c r="E161" s="5">
        <v>52580</v>
      </c>
      <c r="F161" s="5">
        <v>54918</v>
      </c>
      <c r="G161" s="5">
        <v>48180</v>
      </c>
      <c r="H161" s="5">
        <v>43863</v>
      </c>
      <c r="I161" s="5">
        <v>50000</v>
      </c>
      <c r="J161" s="35">
        <f t="shared" si="18"/>
        <v>6137</v>
      </c>
      <c r="K161" s="35"/>
      <c r="L161" s="5">
        <v>50000</v>
      </c>
    </row>
    <row r="162" spans="1:12" ht="12">
      <c r="A162" s="26">
        <v>7490</v>
      </c>
      <c r="B162" s="6" t="s">
        <v>218</v>
      </c>
      <c r="C162" s="5"/>
      <c r="D162" s="5"/>
      <c r="E162" s="5"/>
      <c r="F162" s="5"/>
      <c r="G162" s="5">
        <v>1000</v>
      </c>
      <c r="H162" s="5">
        <v>1000</v>
      </c>
      <c r="I162" s="5">
        <v>1000</v>
      </c>
      <c r="J162" s="35">
        <f t="shared" si="18"/>
        <v>0</v>
      </c>
      <c r="K162" s="35"/>
      <c r="L162" s="5">
        <v>1000</v>
      </c>
    </row>
    <row r="163" spans="1:12" ht="12.75">
      <c r="A163" s="26"/>
      <c r="B163" s="24" t="s">
        <v>150</v>
      </c>
      <c r="C163" s="28">
        <f>SUM(C152:C162)</f>
        <v>70003</v>
      </c>
      <c r="D163" s="28">
        <f>SUM(D152:D161)</f>
        <v>74343</v>
      </c>
      <c r="E163" s="28">
        <f>SUM(E152:E161)</f>
        <v>73903</v>
      </c>
      <c r="F163" s="28">
        <f>SUM(F152:F161)</f>
        <v>79343</v>
      </c>
      <c r="G163" s="28">
        <f>SUM(G152:G162)</f>
        <v>91851</v>
      </c>
      <c r="H163" s="28">
        <f>SUM(H152:H162)</f>
        <v>122334</v>
      </c>
      <c r="I163" s="28">
        <f>SUM(I152:I162)</f>
        <v>117000</v>
      </c>
      <c r="J163" s="28">
        <f>SUM(J152:J162)</f>
        <v>-5334</v>
      </c>
      <c r="K163" s="28" t="s">
        <v>3</v>
      </c>
      <c r="L163" s="28">
        <f>SUM(L152:L162)</f>
        <v>139000</v>
      </c>
    </row>
    <row r="164" spans="1:12" ht="12">
      <c r="A164" s="26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2.75">
      <c r="A165" s="25">
        <v>75</v>
      </c>
      <c r="B165" s="24" t="s">
        <v>115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2">
      <c r="A166" s="26">
        <v>7500</v>
      </c>
      <c r="B166" t="s">
        <v>116</v>
      </c>
      <c r="C166" s="5">
        <v>1918</v>
      </c>
      <c r="D166" s="5">
        <v>1975</v>
      </c>
      <c r="E166" s="5">
        <v>938</v>
      </c>
      <c r="F166" s="5">
        <v>966</v>
      </c>
      <c r="G166" s="5">
        <v>996</v>
      </c>
      <c r="H166" s="5">
        <v>1042</v>
      </c>
      <c r="I166" s="5">
        <v>1000</v>
      </c>
      <c r="J166" s="35">
        <f>-H166+I166</f>
        <v>-42</v>
      </c>
      <c r="K166" s="35"/>
      <c r="L166" s="5">
        <v>1250</v>
      </c>
    </row>
    <row r="167" spans="1:12" ht="12">
      <c r="A167" s="26">
        <v>7510</v>
      </c>
      <c r="B167" t="s">
        <v>117</v>
      </c>
      <c r="C167" s="5">
        <v>4431</v>
      </c>
      <c r="D167" s="5">
        <v>4599</v>
      </c>
      <c r="E167" s="5">
        <v>1008</v>
      </c>
      <c r="F167" s="5">
        <v>1008</v>
      </c>
      <c r="G167" s="5">
        <v>1008</v>
      </c>
      <c r="H167" s="5">
        <v>1008</v>
      </c>
      <c r="I167" s="5">
        <v>1000</v>
      </c>
      <c r="J167" s="35">
        <f>-H167+I167</f>
        <v>-8</v>
      </c>
      <c r="K167" s="35"/>
      <c r="L167" s="5">
        <v>1250</v>
      </c>
    </row>
    <row r="168" spans="1:12" ht="12">
      <c r="A168" s="26">
        <v>7520</v>
      </c>
      <c r="B168" t="s">
        <v>190</v>
      </c>
      <c r="C168" s="5">
        <v>0</v>
      </c>
      <c r="D168" s="5">
        <v>0</v>
      </c>
      <c r="E168" s="5">
        <v>1500</v>
      </c>
      <c r="F168" s="5">
        <v>1500</v>
      </c>
      <c r="G168" s="5">
        <v>1500</v>
      </c>
      <c r="H168" s="5">
        <v>1500</v>
      </c>
      <c r="I168" s="5">
        <v>2000</v>
      </c>
      <c r="J168" s="35">
        <f>-H168+I168</f>
        <v>500</v>
      </c>
      <c r="K168" s="35"/>
      <c r="L168" s="5">
        <v>1500</v>
      </c>
    </row>
    <row r="169" spans="1:12" ht="12.75">
      <c r="A169" s="26"/>
      <c r="B169" s="24" t="s">
        <v>151</v>
      </c>
      <c r="C169" s="28">
        <f aca="true" t="shared" si="19" ref="C169:J169">SUM(C166:C168)</f>
        <v>6349</v>
      </c>
      <c r="D169" s="28">
        <f t="shared" si="19"/>
        <v>6574</v>
      </c>
      <c r="E169" s="28">
        <f t="shared" si="19"/>
        <v>3446</v>
      </c>
      <c r="F169" s="28">
        <f t="shared" si="19"/>
        <v>3474</v>
      </c>
      <c r="G169" s="28">
        <f t="shared" si="19"/>
        <v>3504</v>
      </c>
      <c r="H169" s="28">
        <f t="shared" si="19"/>
        <v>3550</v>
      </c>
      <c r="I169" s="28">
        <f t="shared" si="19"/>
        <v>4000</v>
      </c>
      <c r="J169" s="28">
        <f t="shared" si="19"/>
        <v>450</v>
      </c>
      <c r="K169" s="28"/>
      <c r="L169" s="28">
        <f>SUM(L166:L168)</f>
        <v>4000</v>
      </c>
    </row>
    <row r="170" spans="1:12" ht="12">
      <c r="A170" s="26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2.75">
      <c r="A171" s="25">
        <v>77</v>
      </c>
      <c r="B171" s="24" t="s">
        <v>118</v>
      </c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2">
      <c r="A172" s="27">
        <v>7700</v>
      </c>
      <c r="B172" s="6" t="s">
        <v>119</v>
      </c>
      <c r="C172" s="5">
        <f>2706.25</f>
        <v>2706.25</v>
      </c>
      <c r="D172" s="5">
        <v>4193</v>
      </c>
      <c r="E172" s="5">
        <v>2342.5</v>
      </c>
      <c r="F172" s="5">
        <v>2300</v>
      </c>
      <c r="G172" s="5">
        <v>10220</v>
      </c>
      <c r="H172" s="5">
        <v>7175</v>
      </c>
      <c r="I172" s="5">
        <v>7000</v>
      </c>
      <c r="J172" s="35">
        <f>-H172+I172</f>
        <v>-175</v>
      </c>
      <c r="K172" s="35"/>
      <c r="L172" s="5">
        <v>7000</v>
      </c>
    </row>
    <row r="173" spans="1:12" ht="12">
      <c r="A173" s="27">
        <v>7710</v>
      </c>
      <c r="B173" s="6" t="s">
        <v>120</v>
      </c>
      <c r="C173" s="5">
        <v>2402.78</v>
      </c>
      <c r="D173" s="5">
        <v>3468</v>
      </c>
      <c r="E173" s="5">
        <v>3460</v>
      </c>
      <c r="F173" s="5">
        <v>1502</v>
      </c>
      <c r="G173" s="5">
        <v>1063</v>
      </c>
      <c r="H173" s="5">
        <v>2252</v>
      </c>
      <c r="I173" s="5">
        <v>2000</v>
      </c>
      <c r="J173" s="35">
        <f aca="true" t="shared" si="20" ref="J173:J179">-H173+I173</f>
        <v>-252</v>
      </c>
      <c r="K173" s="35"/>
      <c r="L173" s="5">
        <v>3000</v>
      </c>
    </row>
    <row r="174" spans="1:12" ht="12">
      <c r="A174" s="27">
        <v>7715</v>
      </c>
      <c r="B174" s="6" t="s">
        <v>160</v>
      </c>
      <c r="C174" s="5">
        <v>2546</v>
      </c>
      <c r="D174" s="5">
        <v>4510</v>
      </c>
      <c r="E174" s="5">
        <v>4780</v>
      </c>
      <c r="F174" s="5">
        <v>13241</v>
      </c>
      <c r="G174" s="5">
        <v>1000</v>
      </c>
      <c r="H174" s="5">
        <v>5200</v>
      </c>
      <c r="I174" s="5">
        <v>5000</v>
      </c>
      <c r="J174" s="35">
        <f t="shared" si="20"/>
        <v>-200</v>
      </c>
      <c r="K174" s="35"/>
      <c r="L174" s="5">
        <v>5000</v>
      </c>
    </row>
    <row r="175" spans="1:12" ht="12">
      <c r="A175" s="27">
        <v>7716</v>
      </c>
      <c r="B175" s="6" t="s">
        <v>288</v>
      </c>
      <c r="C175" s="5"/>
      <c r="D175" s="5"/>
      <c r="E175" s="5">
        <v>0</v>
      </c>
      <c r="F175" s="5">
        <v>2000</v>
      </c>
      <c r="G175" s="5">
        <v>2160</v>
      </c>
      <c r="H175" s="5">
        <v>0</v>
      </c>
      <c r="I175" s="5">
        <v>2000</v>
      </c>
      <c r="J175" s="35">
        <f t="shared" si="20"/>
        <v>2000</v>
      </c>
      <c r="K175" s="35"/>
      <c r="L175" s="5">
        <v>2000</v>
      </c>
    </row>
    <row r="176" spans="1:12" ht="12">
      <c r="A176" s="27">
        <v>7720</v>
      </c>
      <c r="B176" s="6" t="s">
        <v>121</v>
      </c>
      <c r="C176" s="5">
        <v>2046.18</v>
      </c>
      <c r="D176" s="5">
        <v>2035</v>
      </c>
      <c r="E176" s="5">
        <v>2115.51</v>
      </c>
      <c r="F176" s="5">
        <v>4429</v>
      </c>
      <c r="G176" s="5">
        <v>3203</v>
      </c>
      <c r="H176" s="5">
        <v>3623</v>
      </c>
      <c r="I176" s="5">
        <v>5000</v>
      </c>
      <c r="J176" s="35">
        <f t="shared" si="20"/>
        <v>1377</v>
      </c>
      <c r="K176" s="35"/>
      <c r="L176" s="5">
        <v>30000</v>
      </c>
    </row>
    <row r="177" spans="1:12" ht="12">
      <c r="A177" s="27">
        <v>7770</v>
      </c>
      <c r="B177" s="6" t="s">
        <v>191</v>
      </c>
      <c r="C177" s="5">
        <v>671.25</v>
      </c>
      <c r="D177" s="5">
        <v>534</v>
      </c>
      <c r="E177" s="5">
        <v>1689.02</v>
      </c>
      <c r="F177" s="5">
        <v>2789</v>
      </c>
      <c r="G177" s="5">
        <v>3197</v>
      </c>
      <c r="H177" s="5">
        <v>3583</v>
      </c>
      <c r="I177" s="5">
        <v>4000</v>
      </c>
      <c r="J177" s="35">
        <f t="shared" si="20"/>
        <v>417</v>
      </c>
      <c r="K177" s="35"/>
      <c r="L177" s="5">
        <v>4000</v>
      </c>
    </row>
    <row r="178" spans="1:12" ht="12">
      <c r="A178" s="26">
        <v>7790</v>
      </c>
      <c r="B178" t="s">
        <v>122</v>
      </c>
      <c r="C178" s="5">
        <f>300+361</f>
        <v>661</v>
      </c>
      <c r="D178" s="5">
        <v>0</v>
      </c>
      <c r="E178" s="5">
        <v>1875</v>
      </c>
      <c r="F178" s="5">
        <v>1875</v>
      </c>
      <c r="G178" s="5">
        <v>2155</v>
      </c>
      <c r="H178" s="5">
        <v>0</v>
      </c>
      <c r="I178" s="5">
        <v>2000</v>
      </c>
      <c r="J178" s="35">
        <f t="shared" si="20"/>
        <v>2000</v>
      </c>
      <c r="K178" s="35"/>
      <c r="L178" s="5">
        <v>2000</v>
      </c>
    </row>
    <row r="179" spans="1:12" ht="12" hidden="1">
      <c r="A179" s="26">
        <v>7835</v>
      </c>
      <c r="B179" t="s">
        <v>124</v>
      </c>
      <c r="C179" s="5"/>
      <c r="D179" s="5">
        <v>2000</v>
      </c>
      <c r="E179" s="5">
        <v>0</v>
      </c>
      <c r="F179" s="5">
        <v>3000</v>
      </c>
      <c r="G179" s="5">
        <v>0</v>
      </c>
      <c r="H179" s="5"/>
      <c r="I179" s="5">
        <v>0</v>
      </c>
      <c r="J179" s="35">
        <f t="shared" si="20"/>
        <v>0</v>
      </c>
      <c r="K179" s="35"/>
      <c r="L179" s="5">
        <v>0</v>
      </c>
    </row>
    <row r="180" spans="1:12" ht="12.75">
      <c r="A180" s="26"/>
      <c r="B180" s="24" t="s">
        <v>152</v>
      </c>
      <c r="C180" s="28">
        <f>SUM(C172:C178)</f>
        <v>11033.460000000001</v>
      </c>
      <c r="D180" s="28">
        <f aca="true" t="shared" si="21" ref="D180:J180">SUM(D172:D179)</f>
        <v>16740</v>
      </c>
      <c r="E180" s="28">
        <f t="shared" si="21"/>
        <v>16262.03</v>
      </c>
      <c r="F180" s="28">
        <f t="shared" si="21"/>
        <v>31136</v>
      </c>
      <c r="G180" s="28">
        <f t="shared" si="21"/>
        <v>22998</v>
      </c>
      <c r="H180" s="28">
        <f t="shared" si="21"/>
        <v>21833</v>
      </c>
      <c r="I180" s="28">
        <f t="shared" si="21"/>
        <v>27000</v>
      </c>
      <c r="J180" s="28">
        <f t="shared" si="21"/>
        <v>5167</v>
      </c>
      <c r="K180" s="28" t="s">
        <v>3</v>
      </c>
      <c r="L180" s="28">
        <f>SUM(L172:L179)</f>
        <v>53000</v>
      </c>
    </row>
    <row r="181" spans="1:12" ht="12">
      <c r="A181" s="26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 hidden="1">
      <c r="A182" s="25">
        <v>78</v>
      </c>
      <c r="B182" s="24" t="s">
        <v>123</v>
      </c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" hidden="1">
      <c r="A183" s="26">
        <v>7835</v>
      </c>
      <c r="B183" t="s">
        <v>124</v>
      </c>
      <c r="C183" s="31">
        <v>0</v>
      </c>
      <c r="D183" s="31">
        <v>0</v>
      </c>
      <c r="E183" s="31">
        <v>0</v>
      </c>
      <c r="F183" s="31">
        <v>0</v>
      </c>
      <c r="G183" s="31">
        <v>0</v>
      </c>
      <c r="H183" s="31">
        <v>1</v>
      </c>
      <c r="I183" s="31">
        <v>0</v>
      </c>
      <c r="J183" s="31">
        <v>0</v>
      </c>
      <c r="K183" s="31"/>
      <c r="L183" s="31">
        <v>0</v>
      </c>
    </row>
    <row r="184" spans="2:12" ht="12.75">
      <c r="B184" s="24" t="s">
        <v>153</v>
      </c>
      <c r="C184" s="30">
        <f aca="true" t="shared" si="22" ref="C184:J184">C94+C99+C106+C113+C118+C133+C144+C149+C163+C169+C180+C183</f>
        <v>790464.7699999999</v>
      </c>
      <c r="D184" s="30">
        <f t="shared" si="22"/>
        <v>559938</v>
      </c>
      <c r="E184" s="30">
        <f t="shared" si="22"/>
        <v>481168.59</v>
      </c>
      <c r="F184" s="30">
        <f t="shared" si="22"/>
        <v>907382</v>
      </c>
      <c r="G184" s="30">
        <f t="shared" si="22"/>
        <v>641640</v>
      </c>
      <c r="H184" s="30">
        <f t="shared" si="22"/>
        <v>754118</v>
      </c>
      <c r="I184" s="30">
        <f t="shared" si="22"/>
        <v>965500</v>
      </c>
      <c r="J184" s="30">
        <f t="shared" si="22"/>
        <v>211383</v>
      </c>
      <c r="K184" s="30"/>
      <c r="L184" s="30">
        <f>L94+L99+L106+L113+L118+L133+L144+L149+L163+L169+L180+L183</f>
        <v>916000</v>
      </c>
    </row>
    <row r="185" spans="9:12" ht="12">
      <c r="I185" s="5"/>
      <c r="J185" s="5"/>
      <c r="K185" s="5"/>
      <c r="L185" s="5"/>
    </row>
    <row r="186" spans="2:12" ht="12.75">
      <c r="B186" s="24" t="s">
        <v>34</v>
      </c>
      <c r="C186" s="30">
        <f aca="true" t="shared" si="23" ref="C186:J186">C83+C184</f>
        <v>928414.3099999999</v>
      </c>
      <c r="D186" s="30">
        <f t="shared" si="23"/>
        <v>712518</v>
      </c>
      <c r="E186" s="30">
        <f t="shared" si="23"/>
        <v>529959.01</v>
      </c>
      <c r="F186" s="30">
        <f t="shared" si="23"/>
        <v>1073079</v>
      </c>
      <c r="G186" s="30">
        <f t="shared" si="23"/>
        <v>743341</v>
      </c>
      <c r="H186" s="30">
        <f t="shared" si="23"/>
        <v>873220</v>
      </c>
      <c r="I186" s="30">
        <f t="shared" si="23"/>
        <v>1138000</v>
      </c>
      <c r="J186" s="30">
        <f t="shared" si="23"/>
        <v>264781</v>
      </c>
      <c r="K186" s="30"/>
      <c r="L186" s="30">
        <f>L83+L184</f>
        <v>1043000</v>
      </c>
    </row>
    <row r="187" spans="9:12" ht="12">
      <c r="I187" s="5"/>
      <c r="J187" s="5"/>
      <c r="K187" s="5"/>
      <c r="L187" s="5"/>
    </row>
    <row r="188" spans="2:12" ht="12.75">
      <c r="B188" s="24" t="s">
        <v>35</v>
      </c>
      <c r="C188" s="30">
        <f aca="true" t="shared" si="24" ref="C188:I188">C69-C186</f>
        <v>-17831.749999999884</v>
      </c>
      <c r="D188" s="30">
        <f t="shared" si="24"/>
        <v>265218.12</v>
      </c>
      <c r="E188" s="30">
        <f t="shared" si="24"/>
        <v>337977.93999999994</v>
      </c>
      <c r="F188" s="30">
        <f t="shared" si="24"/>
        <v>-109236</v>
      </c>
      <c r="G188" s="30">
        <f t="shared" si="24"/>
        <v>200834.61</v>
      </c>
      <c r="H188" s="30">
        <f t="shared" si="24"/>
        <v>397797</v>
      </c>
      <c r="I188" s="30">
        <f t="shared" si="24"/>
        <v>220000</v>
      </c>
      <c r="J188" s="30">
        <f>J69+J186</f>
        <v>177798</v>
      </c>
      <c r="K188" s="30"/>
      <c r="L188" s="30">
        <f>L69-L186</f>
        <v>215000</v>
      </c>
    </row>
    <row r="189" spans="9:12" ht="12">
      <c r="I189" s="5"/>
      <c r="J189" s="5"/>
      <c r="K189" s="5"/>
      <c r="L189" s="5"/>
    </row>
    <row r="190" spans="1:12" ht="15">
      <c r="A190" s="9">
        <v>8</v>
      </c>
      <c r="B190" s="9" t="s">
        <v>125</v>
      </c>
      <c r="I190" s="5"/>
      <c r="J190" s="5"/>
      <c r="K190" s="5"/>
      <c r="L190" s="5"/>
    </row>
    <row r="191" spans="9:12" ht="12">
      <c r="I191" s="5"/>
      <c r="J191" s="5"/>
      <c r="K191" s="5"/>
      <c r="L191" s="5"/>
    </row>
    <row r="192" spans="1:12" ht="12.75">
      <c r="A192" s="24">
        <v>80</v>
      </c>
      <c r="B192" s="24" t="s">
        <v>126</v>
      </c>
      <c r="I192" s="5"/>
      <c r="J192" s="5"/>
      <c r="K192" s="5"/>
      <c r="L192" s="5"/>
    </row>
    <row r="193" spans="1:12" ht="12">
      <c r="A193">
        <v>8040</v>
      </c>
      <c r="B193" t="s">
        <v>127</v>
      </c>
      <c r="C193" s="5">
        <v>22901</v>
      </c>
      <c r="D193" s="5">
        <v>52570</v>
      </c>
      <c r="E193" s="5">
        <v>36782</v>
      </c>
      <c r="F193" s="5">
        <v>30721</v>
      </c>
      <c r="G193" s="5">
        <v>28863</v>
      </c>
      <c r="H193" s="5">
        <v>30189</v>
      </c>
      <c r="I193" s="5">
        <v>20000</v>
      </c>
      <c r="J193" s="35">
        <f>+H193-I193</f>
        <v>10189</v>
      </c>
      <c r="K193" s="35"/>
      <c r="L193" s="5">
        <v>25000</v>
      </c>
    </row>
    <row r="194" spans="1:12" ht="12" hidden="1">
      <c r="A194">
        <v>8050</v>
      </c>
      <c r="B194" t="s">
        <v>128</v>
      </c>
      <c r="C194" s="5">
        <v>16950</v>
      </c>
      <c r="D194" s="5">
        <v>15445</v>
      </c>
      <c r="E194" s="5">
        <v>0</v>
      </c>
      <c r="F194" s="5">
        <v>0</v>
      </c>
      <c r="G194" s="5">
        <v>0</v>
      </c>
      <c r="H194" s="5"/>
      <c r="I194" s="5">
        <v>0</v>
      </c>
      <c r="J194" s="35">
        <f>+H194-I194</f>
        <v>0</v>
      </c>
      <c r="K194" s="35"/>
      <c r="L194" s="5">
        <v>0</v>
      </c>
    </row>
    <row r="195" spans="1:12" ht="12" hidden="1">
      <c r="A195">
        <v>8080</v>
      </c>
      <c r="B195" s="6" t="s">
        <v>129</v>
      </c>
      <c r="C195" s="5">
        <v>39000</v>
      </c>
      <c r="D195" s="5">
        <v>2126</v>
      </c>
      <c r="E195" s="5">
        <v>0</v>
      </c>
      <c r="F195" s="5">
        <v>0</v>
      </c>
      <c r="G195" s="5">
        <v>0</v>
      </c>
      <c r="H195" s="5"/>
      <c r="I195" s="5">
        <v>0</v>
      </c>
      <c r="J195" s="35">
        <f>+H195-I195</f>
        <v>0</v>
      </c>
      <c r="K195" s="35"/>
      <c r="L195" s="5">
        <v>0</v>
      </c>
    </row>
    <row r="196" spans="1:12" ht="12">
      <c r="A196">
        <v>8056</v>
      </c>
      <c r="B196" s="6" t="s">
        <v>254</v>
      </c>
      <c r="C196" s="5"/>
      <c r="D196" s="5"/>
      <c r="E196" s="5"/>
      <c r="F196" s="5"/>
      <c r="G196" s="5"/>
      <c r="H196" s="5">
        <v>65</v>
      </c>
      <c r="I196" s="5">
        <v>0</v>
      </c>
      <c r="J196" s="35">
        <f>+H196-I196</f>
        <v>65</v>
      </c>
      <c r="K196" s="35"/>
      <c r="L196" s="5"/>
    </row>
    <row r="197" spans="1:12" ht="12">
      <c r="A197">
        <v>8060</v>
      </c>
      <c r="B197" s="6" t="s">
        <v>255</v>
      </c>
      <c r="C197" s="5"/>
      <c r="D197" s="5"/>
      <c r="E197" s="5"/>
      <c r="F197" s="5"/>
      <c r="G197" s="5"/>
      <c r="H197" s="5">
        <v>81</v>
      </c>
      <c r="I197" s="5">
        <v>0</v>
      </c>
      <c r="J197" s="35">
        <f>+H197-I197</f>
        <v>81</v>
      </c>
      <c r="K197" s="35"/>
      <c r="L197" s="5"/>
    </row>
    <row r="198" spans="2:12" ht="12.75">
      <c r="B198" s="24" t="s">
        <v>154</v>
      </c>
      <c r="C198" s="28">
        <f>SUM(C193:C195)</f>
        <v>78851</v>
      </c>
      <c r="D198" s="28">
        <f>SUM(D193:D195)</f>
        <v>70141</v>
      </c>
      <c r="E198" s="28">
        <f>SUM(E193:E195)</f>
        <v>36782</v>
      </c>
      <c r="F198" s="28">
        <f>SUM(F193:F195)</f>
        <v>30721</v>
      </c>
      <c r="G198" s="28">
        <f>SUM(G193:G197)</f>
        <v>28863</v>
      </c>
      <c r="H198" s="28">
        <f>SUM(H193:H197)</f>
        <v>30335</v>
      </c>
      <c r="I198" s="28">
        <f>SUM(I193:I197)</f>
        <v>20000</v>
      </c>
      <c r="J198" s="28">
        <f>SUM(J193:J197)</f>
        <v>10335</v>
      </c>
      <c r="K198" s="28" t="s">
        <v>3</v>
      </c>
      <c r="L198" s="28">
        <f>SUM(L193:L197)</f>
        <v>25000</v>
      </c>
    </row>
    <row r="199" spans="3:12" ht="12"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2.75">
      <c r="A200" s="24">
        <v>81</v>
      </c>
      <c r="B200" s="24" t="s">
        <v>130</v>
      </c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2" hidden="1">
      <c r="A201" s="6">
        <v>8120</v>
      </c>
      <c r="B201" s="6" t="s">
        <v>131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/>
      <c r="I201" s="5"/>
      <c r="J201" s="5"/>
      <c r="K201" s="5"/>
      <c r="L201" s="5"/>
    </row>
    <row r="202" spans="1:12" ht="12">
      <c r="A202">
        <v>8140</v>
      </c>
      <c r="B202" t="s">
        <v>132</v>
      </c>
      <c r="C202" s="5">
        <v>2.74</v>
      </c>
      <c r="D202" s="5">
        <v>8</v>
      </c>
      <c r="E202" s="5">
        <v>86</v>
      </c>
      <c r="F202" s="5">
        <v>0</v>
      </c>
      <c r="G202" s="5">
        <v>0</v>
      </c>
      <c r="H202" s="5">
        <v>12</v>
      </c>
      <c r="I202" s="5">
        <v>0</v>
      </c>
      <c r="J202" s="35">
        <f>-G202+I202</f>
        <v>0</v>
      </c>
      <c r="K202" s="35"/>
      <c r="L202" s="5">
        <v>0</v>
      </c>
    </row>
    <row r="203" spans="1:12" ht="12" hidden="1">
      <c r="A203">
        <v>8170</v>
      </c>
      <c r="B203" t="s">
        <v>133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/>
      <c r="I203" s="5"/>
      <c r="J203" s="5"/>
      <c r="K203" s="5"/>
      <c r="L203" s="5"/>
    </row>
    <row r="204" spans="3:12" ht="12"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 ht="12.75">
      <c r="B205" s="24" t="s">
        <v>155</v>
      </c>
      <c r="C205" s="28">
        <f>C198-C202</f>
        <v>78848.26</v>
      </c>
      <c r="D205" s="28">
        <f>D198-D202</f>
        <v>70133</v>
      </c>
      <c r="E205" s="28">
        <f>E198-E202</f>
        <v>36696</v>
      </c>
      <c r="F205" s="28">
        <f aca="true" t="shared" si="25" ref="F205:L205">F198-F202</f>
        <v>30721</v>
      </c>
      <c r="G205" s="28">
        <f t="shared" si="25"/>
        <v>28863</v>
      </c>
      <c r="H205" s="28">
        <f t="shared" si="25"/>
        <v>30323</v>
      </c>
      <c r="I205" s="28">
        <f t="shared" si="25"/>
        <v>20000</v>
      </c>
      <c r="J205" s="28">
        <f t="shared" si="25"/>
        <v>10335</v>
      </c>
      <c r="K205" s="28" t="s">
        <v>3</v>
      </c>
      <c r="L205" s="28">
        <f t="shared" si="25"/>
        <v>25000</v>
      </c>
    </row>
    <row r="206" spans="1:12" ht="12.75" hidden="1">
      <c r="A206">
        <v>8400</v>
      </c>
      <c r="B206" s="2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2:12" ht="12.75" hidden="1">
      <c r="B207" s="24" t="s">
        <v>164</v>
      </c>
      <c r="C207" s="30"/>
      <c r="D207" s="30">
        <v>515014</v>
      </c>
      <c r="E207" s="30">
        <v>0</v>
      </c>
      <c r="F207" s="30">
        <v>0</v>
      </c>
      <c r="G207" s="30">
        <v>0</v>
      </c>
      <c r="H207" s="30"/>
      <c r="I207" s="30"/>
      <c r="J207" s="35">
        <f>+G207-I207</f>
        <v>0</v>
      </c>
      <c r="K207" s="44"/>
      <c r="L207" s="30"/>
    </row>
    <row r="208" spans="2:12" ht="12.75" hidden="1">
      <c r="B208" s="24"/>
      <c r="C208" s="30"/>
      <c r="D208" s="30"/>
      <c r="E208" s="30"/>
      <c r="F208" s="30"/>
      <c r="G208" s="30"/>
      <c r="H208" s="30"/>
      <c r="I208" s="30"/>
      <c r="J208" s="28"/>
      <c r="K208" s="30"/>
      <c r="L208" s="30"/>
    </row>
    <row r="209" spans="2:12" ht="12.75" hidden="1">
      <c r="B209" s="24" t="s">
        <v>163</v>
      </c>
      <c r="C209" s="28">
        <f aca="true" t="shared" si="26" ref="C209:J209">C205+C207</f>
        <v>78848.26</v>
      </c>
      <c r="D209" s="28">
        <f t="shared" si="26"/>
        <v>585147</v>
      </c>
      <c r="E209" s="28">
        <f t="shared" si="26"/>
        <v>36696</v>
      </c>
      <c r="F209" s="28">
        <f t="shared" si="26"/>
        <v>30721</v>
      </c>
      <c r="G209" s="28">
        <f t="shared" si="26"/>
        <v>28863</v>
      </c>
      <c r="H209" s="28"/>
      <c r="I209" s="28">
        <f t="shared" si="26"/>
        <v>20000</v>
      </c>
      <c r="J209" s="28">
        <f t="shared" si="26"/>
        <v>10335</v>
      </c>
      <c r="K209" s="28"/>
      <c r="L209" s="28">
        <f>L205+L207</f>
        <v>25000</v>
      </c>
    </row>
    <row r="210" spans="2:12" ht="12.75">
      <c r="B210" s="2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2:12" ht="12.75">
      <c r="B211" s="24" t="s">
        <v>38</v>
      </c>
      <c r="C211" s="34">
        <f>C188+C209</f>
        <v>61016.51000000011</v>
      </c>
      <c r="D211" s="34">
        <f>D188+D209</f>
        <v>850365.12</v>
      </c>
      <c r="E211" s="34">
        <f>E188+E209</f>
        <v>374673.93999999994</v>
      </c>
      <c r="F211" s="34">
        <f>F188+F209</f>
        <v>-78515</v>
      </c>
      <c r="G211" s="30">
        <f>G188+G205</f>
        <v>229697.61</v>
      </c>
      <c r="H211" s="30">
        <f>H188+H205</f>
        <v>428120</v>
      </c>
      <c r="I211" s="30">
        <f>I188+I205</f>
        <v>240000</v>
      </c>
      <c r="J211" s="30">
        <f>J188+J205</f>
        <v>188133</v>
      </c>
      <c r="K211" s="30" t="s">
        <v>3</v>
      </c>
      <c r="L211" s="30">
        <f>L188+L205</f>
        <v>240000</v>
      </c>
    </row>
    <row r="213" ht="12.75">
      <c r="B213" s="24" t="s">
        <v>185</v>
      </c>
    </row>
    <row r="214" spans="2:12" ht="12">
      <c r="B214" s="6" t="s">
        <v>186</v>
      </c>
      <c r="C214" s="5">
        <v>-61017</v>
      </c>
      <c r="D214" s="5">
        <v>-70365</v>
      </c>
      <c r="E214" s="5">
        <v>-74674</v>
      </c>
      <c r="F214" s="5">
        <v>0</v>
      </c>
      <c r="G214" s="5">
        <v>-29698</v>
      </c>
      <c r="H214" s="5">
        <v>-128120</v>
      </c>
      <c r="I214" s="5">
        <v>-40000</v>
      </c>
      <c r="J214" s="35">
        <f>+H214-I214</f>
        <v>-88120</v>
      </c>
      <c r="K214" s="5"/>
      <c r="L214" s="5">
        <v>-40000</v>
      </c>
    </row>
    <row r="215" spans="2:12" ht="12">
      <c r="B215" s="6" t="s">
        <v>187</v>
      </c>
      <c r="C215" s="5">
        <v>0</v>
      </c>
      <c r="D215" s="5">
        <v>-780000</v>
      </c>
      <c r="E215" s="5">
        <v>-300000</v>
      </c>
      <c r="F215" s="5">
        <v>0</v>
      </c>
      <c r="G215" s="5">
        <v>0</v>
      </c>
      <c r="H215" s="5">
        <v>0</v>
      </c>
      <c r="I215" s="5">
        <v>0</v>
      </c>
      <c r="J215" s="35" t="s">
        <v>3</v>
      </c>
      <c r="K215" s="5"/>
      <c r="L215" s="5">
        <v>0</v>
      </c>
    </row>
    <row r="216" spans="2:12" ht="12">
      <c r="B216" s="6" t="s">
        <v>225</v>
      </c>
      <c r="C216" s="5"/>
      <c r="D216" s="5"/>
      <c r="E216" s="5"/>
      <c r="F216" s="5"/>
      <c r="G216" s="5">
        <v>-200000</v>
      </c>
      <c r="H216" s="5">
        <v>-300000</v>
      </c>
      <c r="I216" s="5">
        <v>-200000</v>
      </c>
      <c r="J216" s="35">
        <f>+H216-I216</f>
        <v>-100000</v>
      </c>
      <c r="K216" s="5"/>
      <c r="L216" s="5">
        <v>-200000</v>
      </c>
    </row>
    <row r="217" spans="2:12" ht="12.75">
      <c r="B217" s="6" t="s">
        <v>188</v>
      </c>
      <c r="C217" s="31"/>
      <c r="D217" s="31"/>
      <c r="E217" s="31"/>
      <c r="F217" s="31">
        <v>78515</v>
      </c>
      <c r="G217" s="31">
        <v>0</v>
      </c>
      <c r="H217" s="31">
        <v>0</v>
      </c>
      <c r="I217" s="31">
        <v>0</v>
      </c>
      <c r="J217" s="30">
        <f>G217-I217</f>
        <v>0</v>
      </c>
      <c r="K217" s="31"/>
      <c r="L217" s="31">
        <v>0</v>
      </c>
    </row>
    <row r="218" spans="2:12" ht="12.75">
      <c r="B218" s="24" t="s">
        <v>189</v>
      </c>
      <c r="C218" s="30">
        <f aca="true" t="shared" si="27" ref="C218:J218">SUM(C214:C217)</f>
        <v>-61017</v>
      </c>
      <c r="D218" s="30">
        <f t="shared" si="27"/>
        <v>-850365</v>
      </c>
      <c r="E218" s="30">
        <f t="shared" si="27"/>
        <v>-374674</v>
      </c>
      <c r="F218" s="30">
        <f t="shared" si="27"/>
        <v>78515</v>
      </c>
      <c r="G218" s="30">
        <f t="shared" si="27"/>
        <v>-229698</v>
      </c>
      <c r="H218" s="30">
        <f t="shared" si="27"/>
        <v>-428120</v>
      </c>
      <c r="I218" s="30">
        <f t="shared" si="27"/>
        <v>-240000</v>
      </c>
      <c r="J218" s="30">
        <f t="shared" si="27"/>
        <v>-188120</v>
      </c>
      <c r="K218" s="30" t="s">
        <v>3</v>
      </c>
      <c r="L218" s="30">
        <f>SUM(L214:L217)</f>
        <v>-240000</v>
      </c>
    </row>
  </sheetData>
  <sheetProtection/>
  <printOptions/>
  <pageMargins left="0.9055118110236221" right="0.11811023622047245" top="0.35433070866141736" bottom="0.35433070866141736" header="0.31496062992125984" footer="0.31496062992125984"/>
  <pageSetup fitToHeight="3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158"/>
  <sheetViews>
    <sheetView tabSelected="1" zoomScale="130" zoomScaleNormal="130" zoomScalePageLayoutView="0" workbookViewId="0" topLeftCell="A1">
      <selection activeCell="F131" sqref="F131"/>
    </sheetView>
  </sheetViews>
  <sheetFormatPr defaultColWidth="9.140625" defaultRowHeight="12.75"/>
  <cols>
    <col min="1" max="1" width="2.8515625" style="0" customWidth="1"/>
    <col min="2" max="10" width="9.140625" style="0" customWidth="1"/>
    <col min="11" max="11" width="11.57421875" style="0" customWidth="1"/>
  </cols>
  <sheetData>
    <row r="1" ht="18">
      <c r="B1" s="12" t="s">
        <v>29</v>
      </c>
    </row>
    <row r="4" ht="17.25">
      <c r="B4" s="37" t="s">
        <v>267</v>
      </c>
    </row>
    <row r="7" spans="2:3" ht="12.75">
      <c r="B7" s="24" t="s">
        <v>175</v>
      </c>
      <c r="C7" s="24" t="s">
        <v>176</v>
      </c>
    </row>
    <row r="8" ht="12">
      <c r="C8" s="6" t="s">
        <v>230</v>
      </c>
    </row>
    <row r="9" ht="12">
      <c r="C9" s="6" t="s">
        <v>241</v>
      </c>
    </row>
    <row r="11" ht="12.75">
      <c r="C11" s="24" t="s">
        <v>0</v>
      </c>
    </row>
    <row r="12" ht="12">
      <c r="C12" s="6" t="s">
        <v>177</v>
      </c>
    </row>
    <row r="13" ht="12.75">
      <c r="C13" s="24"/>
    </row>
    <row r="14" ht="12.75">
      <c r="C14" s="24" t="s">
        <v>33</v>
      </c>
    </row>
    <row r="15" ht="12">
      <c r="C15" s="6" t="s">
        <v>315</v>
      </c>
    </row>
    <row r="16" ht="12">
      <c r="C16" s="6" t="s">
        <v>268</v>
      </c>
    </row>
    <row r="17" ht="12">
      <c r="C17" s="6" t="s">
        <v>298</v>
      </c>
    </row>
    <row r="19" ht="12.75">
      <c r="C19" s="24" t="s">
        <v>15</v>
      </c>
    </row>
    <row r="20" ht="12">
      <c r="C20" s="6" t="s">
        <v>240</v>
      </c>
    </row>
    <row r="21" ht="12">
      <c r="C21" t="s">
        <v>178</v>
      </c>
    </row>
    <row r="24" spans="2:3" ht="12.75">
      <c r="B24" s="24" t="s">
        <v>179</v>
      </c>
      <c r="C24" s="24" t="s">
        <v>180</v>
      </c>
    </row>
    <row r="25" ht="12">
      <c r="C25" s="6" t="s">
        <v>266</v>
      </c>
    </row>
    <row r="26" ht="12">
      <c r="C26" s="6" t="s">
        <v>269</v>
      </c>
    </row>
    <row r="27" ht="12">
      <c r="C27" s="6" t="s">
        <v>316</v>
      </c>
    </row>
    <row r="28" ht="12">
      <c r="C28" s="6" t="s">
        <v>317</v>
      </c>
    </row>
    <row r="29" ht="12">
      <c r="C29" s="6"/>
    </row>
    <row r="31" spans="2:4" ht="12.75">
      <c r="B31" s="24" t="s">
        <v>181</v>
      </c>
      <c r="C31" s="24" t="s">
        <v>202</v>
      </c>
      <c r="D31" s="24"/>
    </row>
    <row r="32" ht="12">
      <c r="C32" s="6" t="s">
        <v>270</v>
      </c>
    </row>
    <row r="33" ht="12">
      <c r="C33" s="6" t="s">
        <v>271</v>
      </c>
    </row>
    <row r="34" ht="12">
      <c r="C34" s="6" t="s">
        <v>272</v>
      </c>
    </row>
    <row r="35" ht="12">
      <c r="C35" s="6"/>
    </row>
    <row r="36" ht="12">
      <c r="C36" s="6" t="s">
        <v>273</v>
      </c>
    </row>
    <row r="37" ht="12">
      <c r="C37" s="6" t="s">
        <v>274</v>
      </c>
    </row>
    <row r="38" ht="12">
      <c r="C38" s="6"/>
    </row>
    <row r="39" ht="12">
      <c r="C39" s="6" t="s">
        <v>275</v>
      </c>
    </row>
    <row r="40" ht="12">
      <c r="C40" s="6" t="s">
        <v>276</v>
      </c>
    </row>
    <row r="41" ht="12">
      <c r="C41" s="6"/>
    </row>
    <row r="42" ht="12">
      <c r="C42" s="6" t="s">
        <v>300</v>
      </c>
    </row>
    <row r="43" ht="12">
      <c r="C43" s="6" t="s">
        <v>318</v>
      </c>
    </row>
    <row r="44" ht="12">
      <c r="C44" s="6"/>
    </row>
    <row r="45" ht="12">
      <c r="C45" s="6"/>
    </row>
    <row r="46" spans="2:3" ht="12.75">
      <c r="B46" s="24" t="s">
        <v>182</v>
      </c>
      <c r="C46" s="24" t="s">
        <v>1</v>
      </c>
    </row>
    <row r="47" ht="12">
      <c r="C47" s="6" t="s">
        <v>319</v>
      </c>
    </row>
    <row r="48" ht="12">
      <c r="C48" s="6" t="s">
        <v>277</v>
      </c>
    </row>
    <row r="49" ht="12">
      <c r="C49" s="6" t="s">
        <v>357</v>
      </c>
    </row>
    <row r="50" ht="12">
      <c r="C50" s="6"/>
    </row>
    <row r="51" ht="12">
      <c r="C51" s="6" t="s">
        <v>278</v>
      </c>
    </row>
    <row r="52" ht="12">
      <c r="C52" s="6" t="s">
        <v>320</v>
      </c>
    </row>
    <row r="53" ht="12">
      <c r="C53" s="6" t="s">
        <v>280</v>
      </c>
    </row>
    <row r="54" ht="12">
      <c r="C54" s="6" t="s">
        <v>322</v>
      </c>
    </row>
    <row r="55" ht="12">
      <c r="C55" s="6"/>
    </row>
    <row r="56" ht="12">
      <c r="C56" s="6" t="s">
        <v>321</v>
      </c>
    </row>
    <row r="57" ht="12">
      <c r="C57" s="6" t="s">
        <v>282</v>
      </c>
    </row>
    <row r="58" ht="12">
      <c r="C58" s="6" t="s">
        <v>281</v>
      </c>
    </row>
    <row r="59" spans="2:3" ht="18">
      <c r="B59" s="12" t="s">
        <v>29</v>
      </c>
      <c r="C59" s="6"/>
    </row>
    <row r="60" ht="12">
      <c r="C60" s="6"/>
    </row>
    <row r="61" ht="12">
      <c r="C61" s="6"/>
    </row>
    <row r="62" spans="2:3" ht="17.25">
      <c r="B62" s="37" t="s">
        <v>267</v>
      </c>
      <c r="C62" s="6"/>
    </row>
    <row r="63" ht="12">
      <c r="C63" s="6"/>
    </row>
    <row r="64" ht="12">
      <c r="C64" s="6"/>
    </row>
    <row r="65" spans="2:3" ht="12.75">
      <c r="B65" s="24" t="s">
        <v>350</v>
      </c>
      <c r="C65" s="6" t="s">
        <v>323</v>
      </c>
    </row>
    <row r="66" ht="12">
      <c r="C66" s="6" t="s">
        <v>324</v>
      </c>
    </row>
    <row r="67" ht="12">
      <c r="C67" s="6" t="s">
        <v>325</v>
      </c>
    </row>
    <row r="68" ht="12">
      <c r="C68" s="6" t="s">
        <v>356</v>
      </c>
    </row>
    <row r="70" spans="2:3" ht="12.75">
      <c r="B70" s="24" t="s">
        <v>203</v>
      </c>
      <c r="C70" s="24" t="s">
        <v>283</v>
      </c>
    </row>
    <row r="71" spans="2:3" ht="12.75">
      <c r="B71" s="24"/>
      <c r="C71" s="6" t="s">
        <v>327</v>
      </c>
    </row>
    <row r="72" spans="2:3" ht="12.75">
      <c r="B72" s="24"/>
      <c r="C72" s="6" t="s">
        <v>284</v>
      </c>
    </row>
    <row r="73" spans="2:3" ht="12.75">
      <c r="B73" s="24"/>
      <c r="C73" s="6" t="s">
        <v>285</v>
      </c>
    </row>
    <row r="74" spans="2:3" ht="12.75">
      <c r="B74" s="24"/>
      <c r="C74" s="6"/>
    </row>
    <row r="75" spans="2:3" ht="12.75">
      <c r="B75" s="24"/>
      <c r="C75" s="6" t="s">
        <v>286</v>
      </c>
    </row>
    <row r="76" spans="2:3" ht="12.75">
      <c r="B76" s="24"/>
      <c r="C76" s="6" t="s">
        <v>287</v>
      </c>
    </row>
    <row r="77" spans="2:3" ht="12.75">
      <c r="B77" s="24"/>
      <c r="C77" s="6"/>
    </row>
    <row r="78" spans="2:3" ht="12.75">
      <c r="B78" s="24"/>
      <c r="C78" s="6" t="s">
        <v>289</v>
      </c>
    </row>
    <row r="79" ht="12">
      <c r="C79" t="s">
        <v>290</v>
      </c>
    </row>
    <row r="82" spans="2:3" ht="12.75">
      <c r="B82" s="24" t="s">
        <v>184</v>
      </c>
      <c r="C82" s="24" t="s">
        <v>329</v>
      </c>
    </row>
    <row r="83" ht="12">
      <c r="C83" s="6" t="s">
        <v>330</v>
      </c>
    </row>
    <row r="84" ht="12">
      <c r="C84" s="6" t="s">
        <v>291</v>
      </c>
    </row>
    <row r="85" ht="12">
      <c r="C85" s="6" t="s">
        <v>292</v>
      </c>
    </row>
    <row r="86" ht="12">
      <c r="C86" s="6" t="s">
        <v>293</v>
      </c>
    </row>
    <row r="87" ht="12">
      <c r="C87" s="6"/>
    </row>
    <row r="88" ht="12">
      <c r="C88" s="6" t="s">
        <v>294</v>
      </c>
    </row>
    <row r="89" ht="12">
      <c r="C89" s="6" t="s">
        <v>331</v>
      </c>
    </row>
    <row r="90" ht="12" hidden="1">
      <c r="C90" s="6" t="s">
        <v>231</v>
      </c>
    </row>
    <row r="91" ht="12" hidden="1">
      <c r="C91" s="6" t="s">
        <v>232</v>
      </c>
    </row>
    <row r="92" ht="12" hidden="1"/>
    <row r="93" spans="2:3" ht="12.75" hidden="1">
      <c r="B93" s="24" t="s">
        <v>183</v>
      </c>
      <c r="C93" s="24" t="s">
        <v>11</v>
      </c>
    </row>
    <row r="94" spans="2:3" ht="12.75">
      <c r="B94" s="24"/>
      <c r="C94" s="24"/>
    </row>
    <row r="95" spans="2:3" ht="12.75">
      <c r="B95" s="24"/>
      <c r="C95" s="6" t="s">
        <v>295</v>
      </c>
    </row>
    <row r="96" spans="2:3" ht="12.75">
      <c r="B96" s="24"/>
      <c r="C96" s="6" t="s">
        <v>296</v>
      </c>
    </row>
    <row r="99" spans="2:3" ht="12.75">
      <c r="B99" s="24" t="s">
        <v>183</v>
      </c>
      <c r="C99" s="24" t="s">
        <v>333</v>
      </c>
    </row>
    <row r="100" ht="12">
      <c r="C100" s="6" t="s">
        <v>334</v>
      </c>
    </row>
    <row r="101" ht="12">
      <c r="C101" s="6" t="s">
        <v>351</v>
      </c>
    </row>
    <row r="102" ht="12">
      <c r="C102" s="6" t="s">
        <v>352</v>
      </c>
    </row>
    <row r="103" ht="12">
      <c r="C103" s="6" t="s">
        <v>362</v>
      </c>
    </row>
    <row r="104" ht="12">
      <c r="C104" s="6" t="s">
        <v>363</v>
      </c>
    </row>
    <row r="105" ht="12">
      <c r="C105" s="6" t="s">
        <v>364</v>
      </c>
    </row>
    <row r="106" ht="12">
      <c r="C106" s="6" t="s">
        <v>365</v>
      </c>
    </row>
    <row r="107" ht="12">
      <c r="C107" s="6"/>
    </row>
    <row r="108" ht="12">
      <c r="C108" s="6"/>
    </row>
    <row r="109" spans="2:3" ht="12.75">
      <c r="B109" s="24" t="s">
        <v>205</v>
      </c>
      <c r="C109" s="24" t="s">
        <v>233</v>
      </c>
    </row>
    <row r="110" ht="12">
      <c r="C110" s="6" t="s">
        <v>234</v>
      </c>
    </row>
    <row r="113" spans="2:3" ht="12.75">
      <c r="B113" s="24" t="s">
        <v>207</v>
      </c>
      <c r="C113" s="24" t="s">
        <v>5</v>
      </c>
    </row>
    <row r="114" ht="12">
      <c r="C114" s="6" t="s">
        <v>302</v>
      </c>
    </row>
    <row r="115" ht="12">
      <c r="C115" s="6" t="s">
        <v>332</v>
      </c>
    </row>
    <row r="116" ht="12">
      <c r="C116" s="6" t="s">
        <v>337</v>
      </c>
    </row>
    <row r="117" ht="12">
      <c r="C117" s="6" t="s">
        <v>338</v>
      </c>
    </row>
    <row r="118" ht="12">
      <c r="C118" s="6"/>
    </row>
    <row r="119" ht="12">
      <c r="C119" s="6"/>
    </row>
    <row r="120" ht="12">
      <c r="C120" s="6"/>
    </row>
    <row r="121" spans="2:3" ht="18">
      <c r="B121" s="12" t="s">
        <v>29</v>
      </c>
      <c r="C121" s="6"/>
    </row>
    <row r="122" ht="12">
      <c r="C122" s="6"/>
    </row>
    <row r="123" ht="12">
      <c r="C123" s="6"/>
    </row>
    <row r="124" spans="2:3" ht="17.25">
      <c r="B124" s="37" t="s">
        <v>267</v>
      </c>
      <c r="C124" s="6"/>
    </row>
    <row r="125" spans="2:3" ht="17.25">
      <c r="B125" s="37"/>
      <c r="C125" s="6"/>
    </row>
    <row r="127" spans="2:3" ht="12.75">
      <c r="B127" s="24" t="s">
        <v>235</v>
      </c>
      <c r="C127" s="24" t="s">
        <v>303</v>
      </c>
    </row>
    <row r="128" ht="12">
      <c r="C128" s="6" t="s">
        <v>304</v>
      </c>
    </row>
    <row r="129" ht="12">
      <c r="C129" s="6" t="s">
        <v>305</v>
      </c>
    </row>
    <row r="130" ht="12">
      <c r="C130" s="6"/>
    </row>
    <row r="131" ht="12">
      <c r="C131" s="6"/>
    </row>
    <row r="132" spans="2:3" ht="12.75">
      <c r="B132" s="24" t="s">
        <v>236</v>
      </c>
      <c r="C132" s="24" t="s">
        <v>17</v>
      </c>
    </row>
    <row r="133" ht="12">
      <c r="C133" s="6" t="s">
        <v>340</v>
      </c>
    </row>
    <row r="134" ht="12">
      <c r="C134" s="6" t="s">
        <v>366</v>
      </c>
    </row>
    <row r="135" ht="12">
      <c r="C135" s="6" t="s">
        <v>341</v>
      </c>
    </row>
    <row r="136" ht="12">
      <c r="C136" s="6" t="s">
        <v>342</v>
      </c>
    </row>
    <row r="139" spans="2:3" ht="12.75">
      <c r="B139" s="24" t="s">
        <v>237</v>
      </c>
      <c r="C139" s="24" t="s">
        <v>238</v>
      </c>
    </row>
    <row r="140" ht="12">
      <c r="C140" s="6" t="s">
        <v>299</v>
      </c>
    </row>
    <row r="141" ht="12">
      <c r="C141" s="6" t="s">
        <v>347</v>
      </c>
    </row>
    <row r="142" ht="12">
      <c r="C142" s="6"/>
    </row>
    <row r="144" spans="2:3" ht="12.75">
      <c r="B144" s="24" t="s">
        <v>306</v>
      </c>
      <c r="C144" s="24" t="s">
        <v>345</v>
      </c>
    </row>
    <row r="145" ht="12">
      <c r="C145" s="6" t="s">
        <v>346</v>
      </c>
    </row>
    <row r="146" ht="12">
      <c r="C146" s="6" t="s">
        <v>348</v>
      </c>
    </row>
    <row r="147" ht="12">
      <c r="C147" s="6" t="s">
        <v>349</v>
      </c>
    </row>
    <row r="148" ht="12">
      <c r="C148" s="6"/>
    </row>
    <row r="150" spans="2:3" ht="12.75">
      <c r="B150" s="24" t="s">
        <v>335</v>
      </c>
      <c r="C150" s="24" t="s">
        <v>26</v>
      </c>
    </row>
    <row r="151" ht="12">
      <c r="C151" s="6" t="s">
        <v>343</v>
      </c>
    </row>
    <row r="152" ht="12">
      <c r="C152" s="6" t="s">
        <v>301</v>
      </c>
    </row>
    <row r="153" ht="12">
      <c r="C153" s="6" t="s">
        <v>3</v>
      </c>
    </row>
    <row r="155" spans="2:3" ht="12.75">
      <c r="B155" s="24" t="s">
        <v>344</v>
      </c>
      <c r="C155" s="24" t="s">
        <v>206</v>
      </c>
    </row>
    <row r="156" ht="12">
      <c r="C156" s="6" t="s">
        <v>359</v>
      </c>
    </row>
    <row r="157" ht="12">
      <c r="C157" s="6" t="s">
        <v>361</v>
      </c>
    </row>
    <row r="158" ht="12">
      <c r="C158" s="6" t="s">
        <v>360</v>
      </c>
    </row>
  </sheetData>
  <sheetProtection/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Nedstrand Rekneskapslag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Trygve Voll</dc:creator>
  <cp:keywords/>
  <dc:description/>
  <cp:lastModifiedBy>Vie, Grethe Paulsen</cp:lastModifiedBy>
  <cp:lastPrinted>2019-02-12T08:26:11Z</cp:lastPrinted>
  <dcterms:created xsi:type="dcterms:W3CDTF">2002-11-18T08:43:30Z</dcterms:created>
  <dcterms:modified xsi:type="dcterms:W3CDTF">2019-02-16T09:18:49Z</dcterms:modified>
  <cp:category/>
  <cp:version/>
  <cp:contentType/>
  <cp:contentStatus/>
</cp:coreProperties>
</file>